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drawings/drawing2.xml" ContentType="application/vnd.openxmlformats-officedocument.drawingml.chartshapes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uan\Desktop\Materiales SST\FULL PACK -RECURSO DIGITALES SST\01 Dashboard Mensual de SST\"/>
    </mc:Choice>
  </mc:AlternateContent>
  <xr:revisionPtr revIDLastSave="0" documentId="13_ncr:1_{3316AF9E-A42B-48C7-8F9B-3A6E69C11B21}" xr6:coauthVersionLast="47" xr6:coauthVersionMax="47" xr10:uidLastSave="{00000000-0000-0000-0000-000000000000}"/>
  <bookViews>
    <workbookView xWindow="-120" yWindow="-120" windowWidth="20730" windowHeight="11160" activeTab="2" xr2:uid="{6AB8481B-6564-4BE9-A13D-FF34490D28B4}"/>
  </bookViews>
  <sheets>
    <sheet name="DATA" sheetId="1" r:id="rId1"/>
    <sheet name="TABLAS" sheetId="2" r:id="rId2"/>
    <sheet name="Dashboard" sheetId="3" r:id="rId3"/>
    <sheet name="Hoja2" sheetId="5" state="veryHidden" r:id="rId4"/>
  </sheets>
  <definedNames>
    <definedName name="SegmentaciónDeDatos_Meses">#N/A</definedName>
  </definedNames>
  <calcPr calcId="191029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" i="1" l="1"/>
  <c r="K20" i="3"/>
  <c r="H20" i="3"/>
  <c r="F20" i="3"/>
  <c r="C20" i="3"/>
  <c r="K3" i="2"/>
  <c r="C4" i="5" l="1"/>
  <c r="C6" i="5" s="1"/>
  <c r="L3" i="2"/>
  <c r="I3" i="2"/>
  <c r="H3" i="2"/>
  <c r="G3" i="2"/>
  <c r="F3" i="2"/>
  <c r="E3" i="2"/>
  <c r="D3" i="2"/>
  <c r="C3" i="2"/>
  <c r="B3" i="2"/>
  <c r="A3" i="2"/>
  <c r="J3" i="2" l="1"/>
</calcChain>
</file>

<file path=xl/sharedStrings.xml><?xml version="1.0" encoding="utf-8"?>
<sst xmlns="http://schemas.openxmlformats.org/spreadsheetml/2006/main" count="107" uniqueCount="58">
  <si>
    <t xml:space="preserve">MES </t>
  </si>
  <si>
    <t>Actos Inseguros</t>
  </si>
  <si>
    <t xml:space="preserve">Condiciones Inseguras </t>
  </si>
  <si>
    <t xml:space="preserve">Accidentes </t>
  </si>
  <si>
    <t>Incidentes</t>
  </si>
  <si>
    <t>Indice de Severidad</t>
  </si>
  <si>
    <t>Indice de Frecuencia</t>
  </si>
  <si>
    <t>Indice de Accidentabilidad</t>
  </si>
  <si>
    <t>Cantidad de Trabajadores</t>
  </si>
  <si>
    <t>Inspecciones Programadas</t>
  </si>
  <si>
    <t>Inspecciones Ejecutadas</t>
  </si>
  <si>
    <t>Capacitaciones Programadas</t>
  </si>
  <si>
    <t>Capacitaciones Ejecutadas</t>
  </si>
  <si>
    <t>Fecha del ultimo accidente</t>
  </si>
  <si>
    <t>Etiquetas de fila</t>
  </si>
  <si>
    <t>Total general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</si>
  <si>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</si>
  <si>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</si>
  <si>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</si>
  <si>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</si>
  <si>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</si>
  <si>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</si>
  <si>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</si>
  <si>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</si>
  <si>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</si>
  <si>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</si>
  <si>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</si>
  <si>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</si>
  <si>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 xml:space="preserve">Actos Inseguros </t>
  </si>
  <si>
    <t xml:space="preserve">Condiciones Inseguras  </t>
  </si>
  <si>
    <t xml:space="preserve">Accidentes  </t>
  </si>
  <si>
    <t xml:space="preserve">Incidentes </t>
  </si>
  <si>
    <t xml:space="preserve">Indice de Severidad </t>
  </si>
  <si>
    <t xml:space="preserve">Indice de Frecuencia </t>
  </si>
  <si>
    <t xml:space="preserve">Indice de Accidentabilidad </t>
  </si>
  <si>
    <t xml:space="preserve">Cantidad de Trabajadores </t>
  </si>
  <si>
    <t>Meses</t>
  </si>
  <si>
    <t xml:space="preserve">Cantidad de Trabajadores  </t>
  </si>
  <si>
    <t xml:space="preserve">Actos Inseguros  </t>
  </si>
  <si>
    <t xml:space="preserve">Condiciones Inseguras   </t>
  </si>
  <si>
    <t xml:space="preserve"> Incidentes</t>
  </si>
  <si>
    <t xml:space="preserve"> Indice de Severidad</t>
  </si>
  <si>
    <t xml:space="preserve"> Indice de Frecuencia</t>
  </si>
  <si>
    <t xml:space="preserve"> Indice de Accidentabilidad</t>
  </si>
  <si>
    <t xml:space="preserve"> Inspecciones Programadas</t>
  </si>
  <si>
    <t xml:space="preserve"> Inspecciones Ejecutadas</t>
  </si>
  <si>
    <t xml:space="preserve"> Capacitaciones Programadas</t>
  </si>
  <si>
    <t xml:space="preserve"> Capacitaciones Ejecutadas</t>
  </si>
  <si>
    <t>EN EL MES</t>
  </si>
  <si>
    <t xml:space="preserve">EN EL MES </t>
  </si>
  <si>
    <t>ACUMULADO</t>
  </si>
  <si>
    <t>EJECUTADAS</t>
  </si>
  <si>
    <t xml:space="preserve">CAPACITACIONES EN EL MES </t>
  </si>
  <si>
    <t xml:space="preserve">INSPECCIONES EN EL MES </t>
  </si>
  <si>
    <t>DIAS SIN ACCIDENTES</t>
  </si>
  <si>
    <t>Dias sin Accidentes</t>
  </si>
  <si>
    <t>REPORTE MENSUAL DE EVENTOS DE SST</t>
  </si>
  <si>
    <t>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</si>
</sst>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sz val="12"/>
      <color theme="1"/>
      <name val="Bahnschrift"/>
      <family val="2"/>
    </font>
    <font>
      <sz val="10"/>
      <color theme="0"/>
      <name val="Bahnschrift"/>
      <family val="2"/>
    </font>
    <font>
      <sz val="9"/>
      <color theme="0"/>
      <name val="Bahnschrift"/>
      <family val="2"/>
    </font>
    <font>
      <sz val="16"/>
      <color theme="0"/>
      <name val="Bahnschrift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" fontId="0" fillId="0" borderId="0" xfId="0" applyNumberFormat="1" applyAlignment="1">
      <alignment vertical="center"/>
    </xf>
    <xf numFmtId="1" fontId="0" fillId="0" borderId="0" xfId="0" applyNumberFormat="1"/>
    <xf numFmtId="0" fontId="1" fillId="0" borderId="0" xfId="0" applyFont="1" applyAlignment="1">
      <alignment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7" fontId="2" fillId="0" borderId="4" xfId="0" applyNumberFormat="1" applyFont="1" applyBorder="1" applyAlignment="1">
      <alignment horizontal="center"/>
    </xf>
    <xf numFmtId="17" fontId="2" fillId="0" borderId="5" xfId="0" applyNumberFormat="1" applyFont="1" applyBorder="1" applyAlignment="1">
      <alignment horizontal="center"/>
    </xf>
    <xf numFmtId="0" fontId="3" fillId="7" borderId="3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0" xfId="0" pivotButton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pivotButton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0" borderId="1" xfId="0" pivotButton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Fill="1"/>
    <xf numFmtId="0" fontId="5" fillId="0" borderId="0" xfId="0" applyFont="1" applyFill="1"/>
    <xf numFmtId="0" fontId="0" fillId="0" borderId="0" xfId="0" applyFill="1" applyBorder="1"/>
    <xf numFmtId="0" fontId="7" fillId="0" borderId="0" xfId="0" applyFont="1" applyFill="1" applyBorder="1"/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Alignment="1"/>
    <xf numFmtId="0" fontId="7" fillId="0" borderId="0" xfId="0" applyFont="1" applyFill="1" applyBorder="1" applyAlignment="1"/>
    <xf numFmtId="0" fontId="7" fillId="0" borderId="7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9" fillId="7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/>
    <xf numFmtId="9" fontId="0" fillId="0" borderId="0" xfId="1" applyFont="1"/>
    <xf numFmtId="9" fontId="0" fillId="0" borderId="0" xfId="0" applyNumberFormat="1"/>
    <xf numFmtId="0" fontId="8" fillId="2" borderId="0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9" fillId="11" borderId="7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99">
    <dxf>
      <fill>
        <patternFill patternType="solid">
          <bgColor theme="0" tint="-4.9989318521683403E-2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z val="10"/>
      </font>
    </dxf>
    <dxf>
      <font>
        <sz val="10"/>
      </font>
    </dxf>
    <dxf>
      <font>
        <sz val="10"/>
      </font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2" formatCode="mmm\-yy"/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top style="hair">
          <color indexed="64"/>
        </top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general" vertical="center" textRotation="0" wrapText="0" indent="0" justifyLastLine="0" shrinkToFit="0" readingOrder="0"/>
    </dxf>
    <dxf>
      <border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 style="hair">
          <color indexed="64"/>
        </horizontal>
      </border>
    </dxf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Dark4 2" pivot="0" table="0" count="10" xr9:uid="{000D01EE-606A-4F3A-B2E7-03A01B395E8C}">
      <tableStyleElement type="wholeTable" dxfId="98"/>
      <tableStyleElement type="headerRow" dxfId="97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patternFill patternType="solid">
              <fgColor auto="1"/>
              <bgColor theme="0" tint="-4.9989318521683403E-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4.9989318521683403E-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4.9989318521683403E-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4.9989318521683403E-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7" tint="-0.249977111117893"/>
          </font>
          <fill>
            <patternFill patternType="solid">
              <fgColor theme="7" tint="0.59999389629810485"/>
              <bgColor theme="0" tint="-4.9989318521683403E-2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theme="7"/>
              <bgColor rgb="FF00B05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theme="0" tint="-4.9989318521683403E-2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theme="0" tint="-4.9989318521683403E-2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4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SST- MENSUAL.xlsx]TABLAS!TablaDinámica1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rgbClr val="FFC000"/>
            </a:solidFill>
            <a:round/>
          </a:ln>
          <a:effectLst/>
        </c:spPr>
        <c:marker>
          <c:symbol val="circle"/>
          <c:size val="6"/>
          <c:spPr>
            <a:solidFill>
              <a:srgbClr val="FFC000"/>
            </a:solidFill>
            <a:ln w="9525">
              <a:solidFill>
                <a:srgbClr val="FFC000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bg1">
                <a:lumMod val="65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bg1">
                <a:lumMod val="65000"/>
              </a:schemeClr>
            </a:solidFill>
            <a:ln w="9525">
              <a:solidFill>
                <a:schemeClr val="bg1">
                  <a:lumMod val="65000"/>
                </a:schemeClr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5881926117136378E-2"/>
          <c:y val="0.13568486148789385"/>
          <c:w val="0.92823614776572727"/>
          <c:h val="0.66603921262481502"/>
        </c:manualLayout>
      </c:layout>
      <c:lineChart>
        <c:grouping val="standard"/>
        <c:varyColors val="0"/>
        <c:ser>
          <c:idx val="0"/>
          <c:order val="0"/>
          <c:tx>
            <c:strRef>
              <c:f>TABLAS!$B$8</c:f>
              <c:strCache>
                <c:ptCount val="1"/>
                <c:pt idx="0">
                  <c:v>Actos Inseguros 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cat>
            <c:strRef>
              <c:f>TABLAS!$A$9:$A$21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TABLAS!$B$9:$B$21</c:f>
              <c:numCache>
                <c:formatCode>General</c:formatCode>
                <c:ptCount val="12"/>
                <c:pt idx="0">
                  <c:v>16</c:v>
                </c:pt>
                <c:pt idx="1">
                  <c:v>31</c:v>
                </c:pt>
                <c:pt idx="2">
                  <c:v>38</c:v>
                </c:pt>
                <c:pt idx="3">
                  <c:v>55</c:v>
                </c:pt>
                <c:pt idx="4">
                  <c:v>38</c:v>
                </c:pt>
                <c:pt idx="5">
                  <c:v>80</c:v>
                </c:pt>
                <c:pt idx="6">
                  <c:v>28</c:v>
                </c:pt>
                <c:pt idx="7">
                  <c:v>80</c:v>
                </c:pt>
                <c:pt idx="8">
                  <c:v>81</c:v>
                </c:pt>
                <c:pt idx="9">
                  <c:v>39</c:v>
                </c:pt>
                <c:pt idx="10">
                  <c:v>50</c:v>
                </c:pt>
                <c:pt idx="11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FF-4AFF-8F74-4C53D1A78C99}"/>
            </c:ext>
          </c:extLst>
        </c:ser>
        <c:ser>
          <c:idx val="1"/>
          <c:order val="1"/>
          <c:tx>
            <c:strRef>
              <c:f>TABLAS!$C$8</c:f>
              <c:strCache>
                <c:ptCount val="1"/>
                <c:pt idx="0">
                  <c:v>Condiciones Inseguras  </c:v>
                </c:pt>
              </c:strCache>
            </c:strRef>
          </c:tx>
          <c:spPr>
            <a:ln w="28575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cat>
            <c:strRef>
              <c:f>TABLAS!$A$9:$A$21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TABLAS!$C$9:$C$21</c:f>
              <c:numCache>
                <c:formatCode>General</c:formatCode>
                <c:ptCount val="12"/>
                <c:pt idx="0">
                  <c:v>69</c:v>
                </c:pt>
                <c:pt idx="1">
                  <c:v>36</c:v>
                </c:pt>
                <c:pt idx="2">
                  <c:v>63</c:v>
                </c:pt>
                <c:pt idx="3">
                  <c:v>65</c:v>
                </c:pt>
                <c:pt idx="4">
                  <c:v>10</c:v>
                </c:pt>
                <c:pt idx="5">
                  <c:v>39</c:v>
                </c:pt>
                <c:pt idx="6">
                  <c:v>80</c:v>
                </c:pt>
                <c:pt idx="7">
                  <c:v>68</c:v>
                </c:pt>
                <c:pt idx="8">
                  <c:v>37</c:v>
                </c:pt>
                <c:pt idx="9">
                  <c:v>84</c:v>
                </c:pt>
                <c:pt idx="10">
                  <c:v>44</c:v>
                </c:pt>
                <c:pt idx="11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FF-4AFF-8F74-4C53D1A78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68655"/>
        <c:axId val="1954413647"/>
      </c:lineChart>
      <c:catAx>
        <c:axId val="141668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954413647"/>
        <c:crosses val="autoZero"/>
        <c:auto val="1"/>
        <c:lblAlgn val="ctr"/>
        <c:lblOffset val="100"/>
        <c:noMultiLvlLbl val="0"/>
      </c:catAx>
      <c:valAx>
        <c:axId val="195441364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41668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SST- MENSUAL.xlsx]TABLAS!TablaDinámica2</c:name>
    <c:fmtId val="3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2225" cap="rnd" cmpd="sng" algn="ctr">
            <a:noFill/>
            <a:round/>
          </a:ln>
          <a:effectLst/>
        </c:spPr>
        <c:marker>
          <c:symbol val="circle"/>
          <c:size val="11"/>
          <c:spPr>
            <a:solidFill>
              <a:srgbClr val="FF0000"/>
            </a:solidFill>
            <a:ln w="9525" cap="flat" cmpd="sng" algn="ctr">
              <a:noFill/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2225" cap="rnd" cmpd="sng" algn="ctr">
            <a:noFill/>
            <a:round/>
          </a:ln>
          <a:effectLst/>
        </c:spPr>
        <c:marker>
          <c:symbol val="circle"/>
          <c:size val="11"/>
          <c:spPr>
            <a:solidFill>
              <a:srgbClr val="00B0F0"/>
            </a:solidFill>
            <a:ln w="9525" cap="flat" cmpd="sng" algn="ctr">
              <a:noFill/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5794355406946206E-2"/>
          <c:y val="0.14423177871996773"/>
          <c:w val="0.9284112891861076"/>
          <c:h val="0.65749242883101155"/>
        </c:manualLayout>
      </c:layout>
      <c:lineChart>
        <c:grouping val="standard"/>
        <c:varyColors val="0"/>
        <c:ser>
          <c:idx val="0"/>
          <c:order val="0"/>
          <c:tx>
            <c:strRef>
              <c:f>TABLAS!$F$8</c:f>
              <c:strCache>
                <c:ptCount val="1"/>
                <c:pt idx="0">
                  <c:v>Accidentes  </c:v>
                </c:pt>
              </c:strCache>
            </c:strRef>
          </c:tx>
          <c:spPr>
            <a:ln w="22225" cap="rnd" cmpd="sng" algn="ctr">
              <a:noFill/>
              <a:round/>
            </a:ln>
            <a:effectLst/>
          </c:spPr>
          <c:marker>
            <c:symbol val="circle"/>
            <c:size val="11"/>
            <c:spPr>
              <a:solidFill>
                <a:srgbClr val="FF0000"/>
              </a:solidFill>
              <a:ln w="9525" cap="flat" cmpd="sng" algn="ctr">
                <a:noFill/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TABLAS!$E$9:$E$21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TABLAS!$F$9:$F$21</c:f>
              <c:numCache>
                <c:formatCode>General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3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33-4152-B157-C4FCC39EA036}"/>
            </c:ext>
          </c:extLst>
        </c:ser>
        <c:ser>
          <c:idx val="1"/>
          <c:order val="1"/>
          <c:tx>
            <c:strRef>
              <c:f>TABLAS!$G$8</c:f>
              <c:strCache>
                <c:ptCount val="1"/>
                <c:pt idx="0">
                  <c:v>Incidentes </c:v>
                </c:pt>
              </c:strCache>
            </c:strRef>
          </c:tx>
          <c:spPr>
            <a:ln w="22225" cap="rnd" cmpd="sng" algn="ctr">
              <a:noFill/>
              <a:round/>
            </a:ln>
            <a:effectLst/>
          </c:spPr>
          <c:marker>
            <c:symbol val="circle"/>
            <c:size val="11"/>
            <c:spPr>
              <a:solidFill>
                <a:srgbClr val="00B0F0"/>
              </a:solidFill>
              <a:ln w="9525" cap="flat" cmpd="sng" algn="ctr">
                <a:noFill/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TABLAS!$E$9:$E$21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TABLAS!$G$9:$G$21</c:f>
              <c:numCache>
                <c:formatCode>General</c:formatCode>
                <c:ptCount val="12"/>
                <c:pt idx="0">
                  <c:v>20</c:v>
                </c:pt>
                <c:pt idx="1">
                  <c:v>19</c:v>
                </c:pt>
                <c:pt idx="2">
                  <c:v>14</c:v>
                </c:pt>
                <c:pt idx="3">
                  <c:v>13</c:v>
                </c:pt>
                <c:pt idx="4">
                  <c:v>7</c:v>
                </c:pt>
                <c:pt idx="5">
                  <c:v>15</c:v>
                </c:pt>
                <c:pt idx="6">
                  <c:v>20</c:v>
                </c:pt>
                <c:pt idx="7">
                  <c:v>12</c:v>
                </c:pt>
                <c:pt idx="8">
                  <c:v>11</c:v>
                </c:pt>
                <c:pt idx="9">
                  <c:v>19</c:v>
                </c:pt>
                <c:pt idx="10">
                  <c:v>17</c:v>
                </c:pt>
                <c:pt idx="11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33-4152-B157-C4FCC39EA03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prstDash val="dash"/>
              <a:round/>
            </a:ln>
            <a:effectLst/>
          </c:spPr>
        </c:dropLines>
        <c:marker val="1"/>
        <c:smooth val="0"/>
        <c:axId val="409253679"/>
        <c:axId val="135159167"/>
      </c:lineChart>
      <c:catAx>
        <c:axId val="409253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35159167"/>
        <c:crosses val="autoZero"/>
        <c:auto val="1"/>
        <c:lblAlgn val="ctr"/>
        <c:lblOffset val="100"/>
        <c:noMultiLvlLbl val="0"/>
      </c:catAx>
      <c:valAx>
        <c:axId val="13515916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09253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SST- MENSUAL.xlsx]TABLAS!TablaDinámica3</c:name>
    <c:fmtId val="4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19050" cap="rnd">
            <a:solidFill>
              <a:srgbClr val="FF0000"/>
            </a:solidFill>
            <a:prstDash val="sysDash"/>
            <a:round/>
          </a:ln>
          <a:effectLst/>
        </c:spPr>
        <c:marker>
          <c:symbol val="circle"/>
          <c:size val="7"/>
          <c:spPr>
            <a:solidFill>
              <a:srgbClr val="FF0000"/>
            </a:solidFill>
            <a:ln w="9525">
              <a:noFill/>
              <a:prstDash val="sysDash"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666666666666675E-3"/>
          <c:y val="0.23659314108915194"/>
          <c:w val="0.98588888888888893"/>
          <c:h val="0.6027157532460760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TABLAS!$J$8</c:f>
              <c:strCache>
                <c:ptCount val="1"/>
                <c:pt idx="0">
                  <c:v>Indice de Severidad 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TABLAS!$I$9:$I$21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TABLAS!$J$9:$J$21</c:f>
              <c:numCache>
                <c:formatCode>General</c:formatCode>
                <c:ptCount val="12"/>
                <c:pt idx="0">
                  <c:v>0</c:v>
                </c:pt>
                <c:pt idx="1">
                  <c:v>12.5</c:v>
                </c:pt>
                <c:pt idx="2">
                  <c:v>7.5</c:v>
                </c:pt>
                <c:pt idx="3">
                  <c:v>25.4</c:v>
                </c:pt>
                <c:pt idx="4">
                  <c:v>12.6</c:v>
                </c:pt>
                <c:pt idx="5">
                  <c:v>12</c:v>
                </c:pt>
                <c:pt idx="6">
                  <c:v>11.8</c:v>
                </c:pt>
                <c:pt idx="7">
                  <c:v>16.5</c:v>
                </c:pt>
                <c:pt idx="8">
                  <c:v>12.8</c:v>
                </c:pt>
                <c:pt idx="9">
                  <c:v>10.8</c:v>
                </c:pt>
                <c:pt idx="10">
                  <c:v>8.6999999999999993</c:v>
                </c:pt>
                <c:pt idx="11">
                  <c:v>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B2-4631-A2A3-806AAED08F0D}"/>
            </c:ext>
          </c:extLst>
        </c:ser>
        <c:ser>
          <c:idx val="1"/>
          <c:order val="1"/>
          <c:tx>
            <c:strRef>
              <c:f>TABLAS!$K$8</c:f>
              <c:strCache>
                <c:ptCount val="1"/>
                <c:pt idx="0">
                  <c:v>Indice de Frecuencia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TABLAS!$I$9:$I$21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TABLAS!$K$9:$K$21</c:f>
              <c:numCache>
                <c:formatCode>General</c:formatCode>
                <c:ptCount val="12"/>
                <c:pt idx="0">
                  <c:v>0</c:v>
                </c:pt>
                <c:pt idx="1">
                  <c:v>15.7</c:v>
                </c:pt>
                <c:pt idx="2">
                  <c:v>22.8</c:v>
                </c:pt>
                <c:pt idx="3">
                  <c:v>35.6</c:v>
                </c:pt>
                <c:pt idx="4">
                  <c:v>45.8</c:v>
                </c:pt>
                <c:pt idx="5">
                  <c:v>22.5</c:v>
                </c:pt>
                <c:pt idx="6">
                  <c:v>20.5</c:v>
                </c:pt>
                <c:pt idx="7">
                  <c:v>18.7</c:v>
                </c:pt>
                <c:pt idx="8">
                  <c:v>15.6</c:v>
                </c:pt>
                <c:pt idx="9">
                  <c:v>14.8</c:v>
                </c:pt>
                <c:pt idx="10">
                  <c:v>12.6</c:v>
                </c:pt>
                <c:pt idx="11">
                  <c:v>10.5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B2-4631-A2A3-806AAED08F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7812543"/>
        <c:axId val="437812959"/>
      </c:barChart>
      <c:lineChart>
        <c:grouping val="standard"/>
        <c:varyColors val="0"/>
        <c:ser>
          <c:idx val="2"/>
          <c:order val="2"/>
          <c:tx>
            <c:strRef>
              <c:f>TABLAS!$L$8</c:f>
              <c:strCache>
                <c:ptCount val="1"/>
                <c:pt idx="0">
                  <c:v>Indice de Accidentabilidad 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circle"/>
            <c:size val="7"/>
            <c:spPr>
              <a:solidFill>
                <a:srgbClr val="FF0000"/>
              </a:solidFill>
              <a:ln w="9525">
                <a:noFill/>
                <a:prstDash val="sysDash"/>
              </a:ln>
              <a:effectLst/>
            </c:spPr>
          </c:marker>
          <c:cat>
            <c:strRef>
              <c:f>TABLAS!$I$9:$I$21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TABLAS!$L$9:$L$21</c:f>
              <c:numCache>
                <c:formatCode>General</c:formatCode>
                <c:ptCount val="12"/>
                <c:pt idx="0">
                  <c:v>0</c:v>
                </c:pt>
                <c:pt idx="1">
                  <c:v>3.5</c:v>
                </c:pt>
                <c:pt idx="2">
                  <c:v>8.5</c:v>
                </c:pt>
                <c:pt idx="3">
                  <c:v>12.5</c:v>
                </c:pt>
                <c:pt idx="4">
                  <c:v>16.5</c:v>
                </c:pt>
                <c:pt idx="5">
                  <c:v>14.5</c:v>
                </c:pt>
                <c:pt idx="6">
                  <c:v>12.6</c:v>
                </c:pt>
                <c:pt idx="7">
                  <c:v>12.5</c:v>
                </c:pt>
                <c:pt idx="8">
                  <c:v>10.5</c:v>
                </c:pt>
                <c:pt idx="9">
                  <c:v>8.6</c:v>
                </c:pt>
                <c:pt idx="10">
                  <c:v>6.6</c:v>
                </c:pt>
                <c:pt idx="11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B2-4631-A2A3-806AAED08F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812543"/>
        <c:axId val="437812959"/>
      </c:lineChart>
      <c:catAx>
        <c:axId val="4378125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437812959"/>
        <c:crosses val="autoZero"/>
        <c:auto val="1"/>
        <c:lblAlgn val="ctr"/>
        <c:lblOffset val="100"/>
        <c:noMultiLvlLbl val="0"/>
      </c:catAx>
      <c:valAx>
        <c:axId val="43781295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378125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9543555555555561E-2"/>
          <c:y val="3.5277777777777776E-2"/>
          <c:w val="0.97784622222222206"/>
          <c:h val="0.189619444444444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861D-4025-BA73-6B9897A021DF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861D-4025-BA73-6B9897A021DF}"/>
              </c:ext>
            </c:extLst>
          </c:dPt>
          <c:val>
            <c:numRef>
              <c:f>TABLAS!$I$3:$J$3</c:f>
              <c:numCache>
                <c:formatCode>0%</c:formatCode>
                <c:ptCount val="2"/>
                <c:pt idx="0">
                  <c:v>0.25</c:v>
                </c:pt>
                <c:pt idx="1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1D-4025-BA73-6B9897A021DF}"/>
            </c:ext>
          </c:extLst>
        </c:ser>
        <c:ser>
          <c:idx val="0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61D-4025-BA73-6B9897A021DF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61D-4025-BA73-6B9897A021DF}"/>
              </c:ext>
            </c:extLst>
          </c:dPt>
          <c:val>
            <c:numRef>
              <c:f>TABLAS!$I$3:$J$3</c:f>
              <c:numCache>
                <c:formatCode>0%</c:formatCode>
                <c:ptCount val="2"/>
                <c:pt idx="0">
                  <c:v>0.25</c:v>
                </c:pt>
                <c:pt idx="1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61D-4025-BA73-6B9897A021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8"/>
      </c:doughnutChart>
    </c:plotArea>
    <c:plotVisOnly val="1"/>
    <c:dispBlanksAs val="gap"/>
    <c:showDLblsOverMax val="0"/>
    <c:extLst/>
  </c:chart>
  <c:spPr>
    <a:noFill/>
    <a:ln>
      <a:noFill/>
    </a:ln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51564911170025"/>
          <c:y val="3.4721518461299547E-2"/>
          <c:w val="0.7001680317598491"/>
          <c:h val="0.96527848153870044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49E-4214-AD12-36FA34B1D6A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49E-4214-AD12-36FA34B1D6AA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9E-4214-AD12-36FA34B1D6AA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49E-4214-AD12-36FA34B1D6AA}"/>
              </c:ext>
            </c:extLst>
          </c:dPt>
          <c:val>
            <c:numRef>
              <c:f>Hoja2!$B$4:$B$7</c:f>
              <c:numCache>
                <c:formatCode>0%</c:formatCode>
                <c:ptCount val="4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9E-4214-AD12-36FA34B1D6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52"/>
        <c:holeSize val="75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49E-4214-AD12-36FA34B1D6AA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049E-4214-AD12-36FA34B1D6AA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049E-4214-AD12-36FA34B1D6AA}"/>
              </c:ext>
            </c:extLst>
          </c:dPt>
          <c:val>
            <c:numRef>
              <c:f>Hoja2!$C$4:$C$6</c:f>
              <c:numCache>
                <c:formatCode>0%</c:formatCode>
                <c:ptCount val="3"/>
                <c:pt idx="0">
                  <c:v>0.8</c:v>
                </c:pt>
                <c:pt idx="1">
                  <c:v>0.05</c:v>
                </c:pt>
                <c:pt idx="2">
                  <c:v>0.89999999999999991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49E-4214-AD12-36FA34B1D6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52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51564911170025"/>
          <c:y val="3.4721518461299547E-2"/>
          <c:w val="0.7001680317598491"/>
          <c:h val="0.96527848153870044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89B-4B0F-AAD4-586429934F8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89B-4B0F-AAD4-586429934F8A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89B-4B0F-AAD4-586429934F8A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89B-4B0F-AAD4-586429934F8A}"/>
              </c:ext>
            </c:extLst>
          </c:dPt>
          <c:val>
            <c:numRef>
              <c:f>Hoja2!$B$4:$B$7</c:f>
              <c:numCache>
                <c:formatCode>0%</c:formatCode>
                <c:ptCount val="4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89B-4B0F-AAD4-586429934F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52"/>
        <c:holeSize val="75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89B-4B0F-AAD4-586429934F8A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C89B-4B0F-AAD4-586429934F8A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C89B-4B0F-AAD4-586429934F8A}"/>
              </c:ext>
            </c:extLst>
          </c:dPt>
          <c:val>
            <c:numRef>
              <c:f>Hoja2!$C$4:$C$6</c:f>
              <c:numCache>
                <c:formatCode>0%</c:formatCode>
                <c:ptCount val="3"/>
                <c:pt idx="0">
                  <c:v>0.8</c:v>
                </c:pt>
                <c:pt idx="1">
                  <c:v>0.05</c:v>
                </c:pt>
                <c:pt idx="2">
                  <c:v>0.89999999999999991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89B-4B0F-AAD4-586429934F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52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5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323849</xdr:colOff>
      <xdr:row>5</xdr:row>
      <xdr:rowOff>52387</xdr:rowOff>
    </xdr:from>
    <xdr:to>
      <xdr:col>4</xdr:col>
      <xdr:colOff>371774</xdr:colOff>
      <xdr:row>8</xdr:row>
      <xdr:rowOff>128887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96C086BC-73B1-421F-BC51-48D1CC3C64E9}"/>
            </a:ext>
          </a:extLst>
        </xdr:cNvPr>
        <xdr:cNvSpPr/>
      </xdr:nvSpPr>
      <xdr:spPr>
        <a:xfrm>
          <a:off x="2257424" y="938212"/>
          <a:ext cx="648000" cy="6480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6</xdr:col>
      <xdr:colOff>1009650</xdr:colOff>
      <xdr:row>5</xdr:row>
      <xdr:rowOff>52387</xdr:rowOff>
    </xdr:from>
    <xdr:to>
      <xdr:col>7</xdr:col>
      <xdr:colOff>609600</xdr:colOff>
      <xdr:row>8</xdr:row>
      <xdr:rowOff>128587</xdr:rowOff>
    </xdr:to>
    <xdr:sp macro="" textlink="">
      <xdr:nvSpPr>
        <xdr:cNvPr id="17" name="Elipse 16">
          <a:extLst>
            <a:ext uri="{FF2B5EF4-FFF2-40B4-BE49-F238E27FC236}">
              <a16:creationId xmlns:a16="http://schemas.microsoft.com/office/drawing/2014/main" id="{820A53E2-A035-41F8-8838-9A7484785240}"/>
            </a:ext>
          </a:extLst>
        </xdr:cNvPr>
        <xdr:cNvSpPr/>
      </xdr:nvSpPr>
      <xdr:spPr>
        <a:xfrm>
          <a:off x="4867275" y="938212"/>
          <a:ext cx="647700" cy="6477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8</xdr:col>
      <xdr:colOff>352424</xdr:colOff>
      <xdr:row>5</xdr:row>
      <xdr:rowOff>52387</xdr:rowOff>
    </xdr:from>
    <xdr:to>
      <xdr:col>9</xdr:col>
      <xdr:colOff>381299</xdr:colOff>
      <xdr:row>8</xdr:row>
      <xdr:rowOff>128887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1407C5A3-C191-4444-95D4-6A7AAD115C92}"/>
            </a:ext>
          </a:extLst>
        </xdr:cNvPr>
        <xdr:cNvSpPr/>
      </xdr:nvSpPr>
      <xdr:spPr>
        <a:xfrm>
          <a:off x="6019799" y="938212"/>
          <a:ext cx="648000" cy="648000"/>
        </a:xfrm>
        <a:prstGeom prst="ellipse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514350</xdr:colOff>
      <xdr:row>5</xdr:row>
      <xdr:rowOff>52387</xdr:rowOff>
    </xdr:from>
    <xdr:to>
      <xdr:col>12</xdr:col>
      <xdr:colOff>400050</xdr:colOff>
      <xdr:row>8</xdr:row>
      <xdr:rowOff>128587</xdr:rowOff>
    </xdr:to>
    <xdr:sp macro="" textlink="">
      <xdr:nvSpPr>
        <xdr:cNvPr id="19" name="Elipse 18">
          <a:extLst>
            <a:ext uri="{FF2B5EF4-FFF2-40B4-BE49-F238E27FC236}">
              <a16:creationId xmlns:a16="http://schemas.microsoft.com/office/drawing/2014/main" id="{2EF988DE-D027-4A03-9497-E88E9BD7D8C7}"/>
            </a:ext>
          </a:extLst>
        </xdr:cNvPr>
        <xdr:cNvSpPr/>
      </xdr:nvSpPr>
      <xdr:spPr>
        <a:xfrm>
          <a:off x="8124825" y="938212"/>
          <a:ext cx="647700" cy="647700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13</xdr:col>
      <xdr:colOff>590550</xdr:colOff>
      <xdr:row>5</xdr:row>
      <xdr:rowOff>71437</xdr:rowOff>
    </xdr:from>
    <xdr:to>
      <xdr:col>14</xdr:col>
      <xdr:colOff>476250</xdr:colOff>
      <xdr:row>8</xdr:row>
      <xdr:rowOff>147637</xdr:rowOff>
    </xdr:to>
    <xdr:sp macro="" textlink="">
      <xdr:nvSpPr>
        <xdr:cNvPr id="20" name="Elipse 19">
          <a:extLst>
            <a:ext uri="{FF2B5EF4-FFF2-40B4-BE49-F238E27FC236}">
              <a16:creationId xmlns:a16="http://schemas.microsoft.com/office/drawing/2014/main" id="{76139122-3238-4494-8B83-5C7B26E0047E}"/>
            </a:ext>
          </a:extLst>
        </xdr:cNvPr>
        <xdr:cNvSpPr/>
      </xdr:nvSpPr>
      <xdr:spPr>
        <a:xfrm>
          <a:off x="9848850" y="833437"/>
          <a:ext cx="647700" cy="647700"/>
        </a:xfrm>
        <a:prstGeom prst="ellipse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16</xdr:col>
      <xdr:colOff>47625</xdr:colOff>
      <xdr:row>5</xdr:row>
      <xdr:rowOff>61912</xdr:rowOff>
    </xdr:from>
    <xdr:to>
      <xdr:col>16</xdr:col>
      <xdr:colOff>695325</xdr:colOff>
      <xdr:row>8</xdr:row>
      <xdr:rowOff>138112</xdr:rowOff>
    </xdr:to>
    <xdr:sp macro="" textlink="">
      <xdr:nvSpPr>
        <xdr:cNvPr id="21" name="Elipse 20">
          <a:extLst>
            <a:ext uri="{FF2B5EF4-FFF2-40B4-BE49-F238E27FC236}">
              <a16:creationId xmlns:a16="http://schemas.microsoft.com/office/drawing/2014/main" id="{67AE0FA0-03CE-4656-9973-AB7B564A9E25}"/>
            </a:ext>
          </a:extLst>
        </xdr:cNvPr>
        <xdr:cNvSpPr/>
      </xdr:nvSpPr>
      <xdr:spPr>
        <a:xfrm>
          <a:off x="11591925" y="823912"/>
          <a:ext cx="647700" cy="6477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</xdr:col>
      <xdr:colOff>904875</xdr:colOff>
      <xdr:row>5</xdr:row>
      <xdr:rowOff>52387</xdr:rowOff>
    </xdr:from>
    <xdr:to>
      <xdr:col>2</xdr:col>
      <xdr:colOff>495600</xdr:colOff>
      <xdr:row>8</xdr:row>
      <xdr:rowOff>128887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D22DB18A-3D2D-4E31-84E8-142F3F5EB149}"/>
            </a:ext>
          </a:extLst>
        </xdr:cNvPr>
        <xdr:cNvSpPr/>
      </xdr:nvSpPr>
      <xdr:spPr>
        <a:xfrm>
          <a:off x="1019175" y="814387"/>
          <a:ext cx="648000" cy="648000"/>
        </a:xfrm>
        <a:prstGeom prst="ellipse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 editAs="oneCell">
    <xdr:from>
      <xdr:col>0</xdr:col>
      <xdr:colOff>85723</xdr:colOff>
      <xdr:row>1</xdr:row>
      <xdr:rowOff>0</xdr:rowOff>
    </xdr:from>
    <xdr:to>
      <xdr:col>17</xdr:col>
      <xdr:colOff>38099</xdr:colOff>
      <xdr:row>3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eses 1">
              <a:extLst>
                <a:ext uri="{FF2B5EF4-FFF2-40B4-BE49-F238E27FC236}">
                  <a16:creationId xmlns:a16="http://schemas.microsoft.com/office/drawing/2014/main" id="{694FCD86-4F5D-4773-BDFC-CFCE80DA14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se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723" y="247650"/>
              <a:ext cx="12134851" cy="43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PE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10</xdr:row>
      <xdr:rowOff>38101</xdr:rowOff>
    </xdr:from>
    <xdr:to>
      <xdr:col>6</xdr:col>
      <xdr:colOff>35700</xdr:colOff>
      <xdr:row>18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479E628-2F37-4BC3-81FC-F56458A763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742949</xdr:colOff>
      <xdr:row>10</xdr:row>
      <xdr:rowOff>38100</xdr:rowOff>
    </xdr:from>
    <xdr:to>
      <xdr:col>11</xdr:col>
      <xdr:colOff>130949</xdr:colOff>
      <xdr:row>18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B340AA18-087D-4E06-904E-696CDCA513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152400</xdr:colOff>
      <xdr:row>10</xdr:row>
      <xdr:rowOff>47625</xdr:rowOff>
    </xdr:from>
    <xdr:to>
      <xdr:col>17</xdr:col>
      <xdr:colOff>80400</xdr:colOff>
      <xdr:row>17</xdr:row>
      <xdr:rowOff>152400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F40872EC-2C9F-4FAC-91B2-0A1FFA3C04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609600</xdr:colOff>
      <xdr:row>5</xdr:row>
      <xdr:rowOff>178593</xdr:rowOff>
    </xdr:from>
    <xdr:to>
      <xdr:col>3</xdr:col>
      <xdr:colOff>19050</xdr:colOff>
      <xdr:row>8</xdr:row>
      <xdr:rowOff>26193</xdr:rowOff>
    </xdr:to>
    <xdr:sp macro="" textlink="TABLAS!B3">
      <xdr:nvSpPr>
        <xdr:cNvPr id="6" name="CuadroTexto 5">
          <a:extLst>
            <a:ext uri="{FF2B5EF4-FFF2-40B4-BE49-F238E27FC236}">
              <a16:creationId xmlns:a16="http://schemas.microsoft.com/office/drawing/2014/main" id="{24BDA5AC-A3F8-4105-ABE2-09031BBEF073}"/>
            </a:ext>
          </a:extLst>
        </xdr:cNvPr>
        <xdr:cNvSpPr txBox="1"/>
      </xdr:nvSpPr>
      <xdr:spPr>
        <a:xfrm>
          <a:off x="723900" y="940593"/>
          <a:ext cx="9334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94F39887-A154-4164-98E7-B22979A8A962}" type="TxLink">
            <a:rPr lang="en-US" sz="18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72</a:t>
          </a:fld>
          <a:endParaRPr lang="es-PE" sz="18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3</xdr:col>
      <xdr:colOff>276225</xdr:colOff>
      <xdr:row>5</xdr:row>
      <xdr:rowOff>178593</xdr:rowOff>
    </xdr:from>
    <xdr:to>
      <xdr:col>4</xdr:col>
      <xdr:colOff>390525</xdr:colOff>
      <xdr:row>8</xdr:row>
      <xdr:rowOff>26193</xdr:rowOff>
    </xdr:to>
    <xdr:sp macro="" textlink="TABLAS!C3">
      <xdr:nvSpPr>
        <xdr:cNvPr id="7" name="CuadroTexto 6">
          <a:extLst>
            <a:ext uri="{FF2B5EF4-FFF2-40B4-BE49-F238E27FC236}">
              <a16:creationId xmlns:a16="http://schemas.microsoft.com/office/drawing/2014/main" id="{4AA6BE98-E6FC-4614-9C5D-C16EE341F17B}"/>
            </a:ext>
          </a:extLst>
        </xdr:cNvPr>
        <xdr:cNvSpPr txBox="1"/>
      </xdr:nvSpPr>
      <xdr:spPr>
        <a:xfrm>
          <a:off x="2209800" y="1064418"/>
          <a:ext cx="71437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82ED0843-390B-4FBB-B472-C06DDA8B1AF3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36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6</xdr:col>
      <xdr:colOff>857250</xdr:colOff>
      <xdr:row>5</xdr:row>
      <xdr:rowOff>150018</xdr:rowOff>
    </xdr:from>
    <xdr:to>
      <xdr:col>7</xdr:col>
      <xdr:colOff>742950</xdr:colOff>
      <xdr:row>7</xdr:row>
      <xdr:rowOff>188118</xdr:rowOff>
    </xdr:to>
    <xdr:sp macro="" textlink="TABLAS!D3">
      <xdr:nvSpPr>
        <xdr:cNvPr id="8" name="CuadroTexto 7">
          <a:extLst>
            <a:ext uri="{FF2B5EF4-FFF2-40B4-BE49-F238E27FC236}">
              <a16:creationId xmlns:a16="http://schemas.microsoft.com/office/drawing/2014/main" id="{62B2C88A-C142-41D9-B968-848E76AD83B0}"/>
            </a:ext>
          </a:extLst>
        </xdr:cNvPr>
        <xdr:cNvSpPr txBox="1"/>
      </xdr:nvSpPr>
      <xdr:spPr>
        <a:xfrm>
          <a:off x="4714875" y="1035843"/>
          <a:ext cx="9334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DA345F07-4093-4E77-881C-4BF69755A61C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1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8</xdr:col>
      <xdr:colOff>304800</xdr:colOff>
      <xdr:row>5</xdr:row>
      <xdr:rowOff>150018</xdr:rowOff>
    </xdr:from>
    <xdr:to>
      <xdr:col>9</xdr:col>
      <xdr:colOff>419100</xdr:colOff>
      <xdr:row>7</xdr:row>
      <xdr:rowOff>188118</xdr:rowOff>
    </xdr:to>
    <xdr:sp macro="" textlink="TABLAS!E3">
      <xdr:nvSpPr>
        <xdr:cNvPr id="9" name="CuadroTexto 8">
          <a:extLst>
            <a:ext uri="{FF2B5EF4-FFF2-40B4-BE49-F238E27FC236}">
              <a16:creationId xmlns:a16="http://schemas.microsoft.com/office/drawing/2014/main" id="{0D671ACC-0E81-4731-95A1-74B01248490E}"/>
            </a:ext>
          </a:extLst>
        </xdr:cNvPr>
        <xdr:cNvSpPr txBox="1"/>
      </xdr:nvSpPr>
      <xdr:spPr>
        <a:xfrm>
          <a:off x="5972175" y="1035843"/>
          <a:ext cx="73342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A0627D5D-48FD-46C2-A428-077744A351AF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19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11</xdr:col>
      <xdr:colOff>381000</xdr:colOff>
      <xdr:row>5</xdr:row>
      <xdr:rowOff>150018</xdr:rowOff>
    </xdr:from>
    <xdr:to>
      <xdr:col>12</xdr:col>
      <xdr:colOff>552450</xdr:colOff>
      <xdr:row>7</xdr:row>
      <xdr:rowOff>188118</xdr:rowOff>
    </xdr:to>
    <xdr:sp macro="" textlink="TABLAS!F3">
      <xdr:nvSpPr>
        <xdr:cNvPr id="10" name="CuadroTexto 9">
          <a:extLst>
            <a:ext uri="{FF2B5EF4-FFF2-40B4-BE49-F238E27FC236}">
              <a16:creationId xmlns:a16="http://schemas.microsoft.com/office/drawing/2014/main" id="{CE4670FD-0986-427B-846B-AA5949AB4192}"/>
            </a:ext>
          </a:extLst>
        </xdr:cNvPr>
        <xdr:cNvSpPr txBox="1"/>
      </xdr:nvSpPr>
      <xdr:spPr>
        <a:xfrm>
          <a:off x="7991475" y="1035843"/>
          <a:ext cx="9334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52697A08-1ACE-44CB-8EDB-B9FB7FE5334A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5.5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13</xdr:col>
      <xdr:colOff>438150</xdr:colOff>
      <xdr:row>5</xdr:row>
      <xdr:rowOff>178593</xdr:rowOff>
    </xdr:from>
    <xdr:to>
      <xdr:col>14</xdr:col>
      <xdr:colOff>609600</xdr:colOff>
      <xdr:row>8</xdr:row>
      <xdr:rowOff>26193</xdr:rowOff>
    </xdr:to>
    <xdr:sp macro="" textlink="TABLAS!G3">
      <xdr:nvSpPr>
        <xdr:cNvPr id="11" name="CuadroTexto 10">
          <a:extLst>
            <a:ext uri="{FF2B5EF4-FFF2-40B4-BE49-F238E27FC236}">
              <a16:creationId xmlns:a16="http://schemas.microsoft.com/office/drawing/2014/main" id="{E7DBA627-46A4-465B-AFA3-0A30C2BDC6FF}"/>
            </a:ext>
          </a:extLst>
        </xdr:cNvPr>
        <xdr:cNvSpPr txBox="1"/>
      </xdr:nvSpPr>
      <xdr:spPr>
        <a:xfrm>
          <a:off x="9696450" y="940593"/>
          <a:ext cx="9334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3F7A1464-234F-47B2-83AA-3AA8832F206A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10.5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15</xdr:col>
      <xdr:colOff>676275</xdr:colOff>
      <xdr:row>5</xdr:row>
      <xdr:rowOff>159543</xdr:rowOff>
    </xdr:from>
    <xdr:to>
      <xdr:col>17</xdr:col>
      <xdr:colOff>85725</xdr:colOff>
      <xdr:row>8</xdr:row>
      <xdr:rowOff>7143</xdr:rowOff>
    </xdr:to>
    <xdr:sp macro="" textlink="TABLAS!H3">
      <xdr:nvSpPr>
        <xdr:cNvPr id="12" name="CuadroTexto 11">
          <a:extLst>
            <a:ext uri="{FF2B5EF4-FFF2-40B4-BE49-F238E27FC236}">
              <a16:creationId xmlns:a16="http://schemas.microsoft.com/office/drawing/2014/main" id="{808901EB-B842-42DA-B3B7-FF723C2B1AF3}"/>
            </a:ext>
          </a:extLst>
        </xdr:cNvPr>
        <xdr:cNvSpPr txBox="1"/>
      </xdr:nvSpPr>
      <xdr:spPr>
        <a:xfrm>
          <a:off x="11458575" y="921543"/>
          <a:ext cx="9334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B9686B7A-0112-4FEC-BE6C-38F861DB6118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3.5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5</xdr:col>
      <xdr:colOff>752475</xdr:colOff>
      <xdr:row>4</xdr:row>
      <xdr:rowOff>19050</xdr:rowOff>
    </xdr:from>
    <xdr:to>
      <xdr:col>6</xdr:col>
      <xdr:colOff>36194</xdr:colOff>
      <xdr:row>18</xdr:row>
      <xdr:rowOff>0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3775C88A-A069-4E7C-9B6E-10DABE7D1070}"/>
            </a:ext>
          </a:extLst>
        </xdr:cNvPr>
        <xdr:cNvSpPr/>
      </xdr:nvSpPr>
      <xdr:spPr>
        <a:xfrm>
          <a:off x="3848100" y="590550"/>
          <a:ext cx="45719" cy="264795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10</xdr:col>
      <xdr:colOff>742950</xdr:colOff>
      <xdr:row>3</xdr:row>
      <xdr:rowOff>152399</xdr:rowOff>
    </xdr:from>
    <xdr:to>
      <xdr:col>11</xdr:col>
      <xdr:colOff>26669</xdr:colOff>
      <xdr:row>18</xdr:row>
      <xdr:rowOff>9524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8D3019B0-1C71-40FF-AF45-31C01CCA4E59}"/>
            </a:ext>
          </a:extLst>
        </xdr:cNvPr>
        <xdr:cNvSpPr/>
      </xdr:nvSpPr>
      <xdr:spPr>
        <a:xfrm>
          <a:off x="7591425" y="533399"/>
          <a:ext cx="45719" cy="2714625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2</xdr:col>
      <xdr:colOff>28574</xdr:colOff>
      <xdr:row>19</xdr:row>
      <xdr:rowOff>190500</xdr:rowOff>
    </xdr:from>
    <xdr:to>
      <xdr:col>4</xdr:col>
      <xdr:colOff>561974</xdr:colOff>
      <xdr:row>30</xdr:row>
      <xdr:rowOff>38100</xdr:rowOff>
    </xdr:to>
    <xdr:graphicFrame macro="">
      <xdr:nvGraphicFramePr>
        <xdr:cNvPr id="25" name="Gráfico 24">
          <a:extLst>
            <a:ext uri="{FF2B5EF4-FFF2-40B4-BE49-F238E27FC236}">
              <a16:creationId xmlns:a16="http://schemas.microsoft.com/office/drawing/2014/main" id="{1BE0B68C-7CD8-4CDB-9FDE-E900EF810A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476250</xdr:colOff>
      <xdr:row>21</xdr:row>
      <xdr:rowOff>28575</xdr:rowOff>
    </xdr:from>
    <xdr:to>
      <xdr:col>12</xdr:col>
      <xdr:colOff>676275</xdr:colOff>
      <xdr:row>26</xdr:row>
      <xdr:rowOff>34953</xdr:rowOff>
    </xdr:to>
    <xdr:pic>
      <xdr:nvPicPr>
        <xdr:cNvPr id="32" name="Gráfico 31" descr="Calendario con relleno sólido">
          <a:extLst>
            <a:ext uri="{FF2B5EF4-FFF2-40B4-BE49-F238E27FC236}">
              <a16:creationId xmlns:a16="http://schemas.microsoft.com/office/drawing/2014/main" id="{A5B40F80-DB62-4D9F-AE5C-1442A74D5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86725" y="3914775"/>
          <a:ext cx="962025" cy="958878"/>
        </a:xfrm>
        <a:prstGeom prst="rect">
          <a:avLst/>
        </a:prstGeom>
        <a:ln>
          <a:noFill/>
        </a:ln>
        <a:effectLst/>
        <a:sp3d contourW="44450" prstMaterial="matte">
          <a:bevelT w="63500" h="63500" prst="artDeco"/>
          <a:contourClr>
            <a:srgbClr val="FFFFFF"/>
          </a:contourClr>
        </a:sp3d>
      </xdr:spPr>
    </xdr:pic>
    <xdr:clientData/>
  </xdr:twoCellAnchor>
  <xdr:twoCellAnchor>
    <xdr:from>
      <xdr:col>12</xdr:col>
      <xdr:colOff>495300</xdr:colOff>
      <xdr:row>22</xdr:row>
      <xdr:rowOff>9525</xdr:rowOff>
    </xdr:from>
    <xdr:to>
      <xdr:col>15</xdr:col>
      <xdr:colOff>396106</xdr:colOff>
      <xdr:row>25</xdr:row>
      <xdr:rowOff>138511</xdr:rowOff>
    </xdr:to>
    <xdr:sp macro="" textlink="DATA!Q2">
      <xdr:nvSpPr>
        <xdr:cNvPr id="33" name="CuadroTexto 32">
          <a:extLst>
            <a:ext uri="{FF2B5EF4-FFF2-40B4-BE49-F238E27FC236}">
              <a16:creationId xmlns:a16="http://schemas.microsoft.com/office/drawing/2014/main" id="{831E4BED-6BAD-4413-A203-DA0C02858F26}"/>
            </a:ext>
          </a:extLst>
        </xdr:cNvPr>
        <xdr:cNvSpPr txBox="1"/>
      </xdr:nvSpPr>
      <xdr:spPr>
        <a:xfrm>
          <a:off x="8867775" y="4086225"/>
          <a:ext cx="2186806" cy="700486"/>
        </a:xfrm>
        <a:prstGeom prst="rect">
          <a:avLst/>
        </a:prstGeom>
        <a:noFill/>
        <a:ln w="9525" cmpd="sng">
          <a:noFill/>
        </a:ln>
        <a:effectLst/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D1AAA469-5331-454D-B54E-06B200192A4B}" type="TxLink">
            <a:rPr lang="en-US" sz="6600" b="0" i="0" u="none" strike="noStrike">
              <a:solidFill>
                <a:schemeClr val="tx1"/>
              </a:solidFill>
              <a:latin typeface="Bahnschrift SemiBold SemiConden" panose="020B0502040204020203" pitchFamily="34" charset="0"/>
              <a:cs typeface="Calibri"/>
            </a:rPr>
            <a:pPr algn="ctr"/>
            <a:t>43</a:t>
          </a:fld>
          <a:endParaRPr lang="es-PE" sz="6600" b="1">
            <a:solidFill>
              <a:schemeClr val="tx1"/>
            </a:solidFill>
            <a:latin typeface="Bahnschrift SemiBold SemiConden" panose="020B0502040204020203" pitchFamily="34" charset="0"/>
          </a:endParaRPr>
        </a:p>
      </xdr:txBody>
    </xdr:sp>
    <xdr:clientData/>
  </xdr:twoCellAnchor>
  <xdr:twoCellAnchor>
    <xdr:from>
      <xdr:col>15</xdr:col>
      <xdr:colOff>28575</xdr:colOff>
      <xdr:row>21</xdr:row>
      <xdr:rowOff>180975</xdr:rowOff>
    </xdr:from>
    <xdr:to>
      <xdr:col>16</xdr:col>
      <xdr:colOff>571500</xdr:colOff>
      <xdr:row>25</xdr:row>
      <xdr:rowOff>180975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CC0C3CBC-029D-4D73-ACB1-7E45F59E5A0C}"/>
            </a:ext>
          </a:extLst>
        </xdr:cNvPr>
        <xdr:cNvSpPr txBox="1"/>
      </xdr:nvSpPr>
      <xdr:spPr>
        <a:xfrm>
          <a:off x="10687050" y="4067175"/>
          <a:ext cx="1304925" cy="762000"/>
        </a:xfrm>
        <a:prstGeom prst="rect">
          <a:avLst/>
        </a:prstGeom>
        <a:noFill/>
        <a:ln w="9525" cmpd="sng">
          <a:noFill/>
        </a:ln>
        <a:effectLst/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5400" b="0" i="0" u="none" strike="noStrike">
              <a:solidFill>
                <a:schemeClr val="tx1"/>
              </a:solidFill>
              <a:latin typeface="Bahnschrift SemiBold SemiConden" panose="020B0502040204020203" pitchFamily="34" charset="0"/>
              <a:ea typeface="+mn-ea"/>
              <a:cs typeface="Calibri"/>
            </a:rPr>
            <a:t>dias </a:t>
          </a:r>
        </a:p>
      </xdr:txBody>
    </xdr:sp>
    <xdr:clientData/>
  </xdr:twoCellAnchor>
  <xdr:twoCellAnchor>
    <xdr:from>
      <xdr:col>5</xdr:col>
      <xdr:colOff>742950</xdr:colOff>
      <xdr:row>18</xdr:row>
      <xdr:rowOff>9525</xdr:rowOff>
    </xdr:from>
    <xdr:to>
      <xdr:col>6</xdr:col>
      <xdr:colOff>26669</xdr:colOff>
      <xdr:row>29</xdr:row>
      <xdr:rowOff>180975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F04586B8-7315-4EC3-B52A-20870861F511}"/>
            </a:ext>
          </a:extLst>
        </xdr:cNvPr>
        <xdr:cNvSpPr/>
      </xdr:nvSpPr>
      <xdr:spPr>
        <a:xfrm>
          <a:off x="3838575" y="3248025"/>
          <a:ext cx="45719" cy="234315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10</xdr:col>
      <xdr:colOff>742950</xdr:colOff>
      <xdr:row>18</xdr:row>
      <xdr:rowOff>9525</xdr:rowOff>
    </xdr:from>
    <xdr:to>
      <xdr:col>11</xdr:col>
      <xdr:colOff>26669</xdr:colOff>
      <xdr:row>29</xdr:row>
      <xdr:rowOff>180975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6862C9E2-6C7C-4659-96B8-4C4637F3C7FB}"/>
            </a:ext>
          </a:extLst>
        </xdr:cNvPr>
        <xdr:cNvSpPr/>
      </xdr:nvSpPr>
      <xdr:spPr>
        <a:xfrm>
          <a:off x="7591425" y="3248025"/>
          <a:ext cx="45719" cy="234315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6</xdr:col>
      <xdr:colOff>600075</xdr:colOff>
      <xdr:row>20</xdr:row>
      <xdr:rowOff>38100</xdr:rowOff>
    </xdr:from>
    <xdr:to>
      <xdr:col>10</xdr:col>
      <xdr:colOff>219074</xdr:colOff>
      <xdr:row>28</xdr:row>
      <xdr:rowOff>47625</xdr:rowOff>
    </xdr:to>
    <xdr:graphicFrame macro="">
      <xdr:nvGraphicFramePr>
        <xdr:cNvPr id="37" name="Gráfico 36">
          <a:extLst>
            <a:ext uri="{FF2B5EF4-FFF2-40B4-BE49-F238E27FC236}">
              <a16:creationId xmlns:a16="http://schemas.microsoft.com/office/drawing/2014/main" id="{6D53AB90-516A-4A4B-AE93-CBDD02DB93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95250</xdr:colOff>
      <xdr:row>5</xdr:row>
      <xdr:rowOff>123825</xdr:rowOff>
    </xdr:from>
    <xdr:to>
      <xdr:col>1</xdr:col>
      <xdr:colOff>828676</xdr:colOff>
      <xdr:row>8</xdr:row>
      <xdr:rowOff>19050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CA8E9337-6380-4CAE-AF21-40F457795551}"/>
            </a:ext>
          </a:extLst>
        </xdr:cNvPr>
        <xdr:cNvSpPr txBox="1"/>
      </xdr:nvSpPr>
      <xdr:spPr>
        <a:xfrm>
          <a:off x="209550" y="1009650"/>
          <a:ext cx="733426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800">
              <a:latin typeface="Bahnschrift" panose="020B0502040204020203" pitchFamily="34" charset="0"/>
            </a:rPr>
            <a:t>ACTOS INSEGUROS</a:t>
          </a:r>
        </a:p>
      </xdr:txBody>
    </xdr:sp>
    <xdr:clientData/>
  </xdr:twoCellAnchor>
  <xdr:twoCellAnchor>
    <xdr:from>
      <xdr:col>4</xdr:col>
      <xdr:colOff>400050</xdr:colOff>
      <xdr:row>5</xdr:row>
      <xdr:rowOff>171450</xdr:rowOff>
    </xdr:from>
    <xdr:to>
      <xdr:col>5</xdr:col>
      <xdr:colOff>714375</xdr:colOff>
      <xdr:row>8</xdr:row>
      <xdr:rowOff>66675</xdr:rowOff>
    </xdr:to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780B036A-B440-42CF-A788-BB3568CE16E2}"/>
            </a:ext>
          </a:extLst>
        </xdr:cNvPr>
        <xdr:cNvSpPr txBox="1"/>
      </xdr:nvSpPr>
      <xdr:spPr>
        <a:xfrm>
          <a:off x="2933700" y="1057275"/>
          <a:ext cx="8763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800">
              <a:latin typeface="Bahnschrift" panose="020B0502040204020203" pitchFamily="34" charset="0"/>
            </a:rPr>
            <a:t>CONDICIONES INSEGUROS</a:t>
          </a:r>
        </a:p>
      </xdr:txBody>
    </xdr:sp>
    <xdr:clientData/>
  </xdr:twoCellAnchor>
  <xdr:twoCellAnchor>
    <xdr:from>
      <xdr:col>5</xdr:col>
      <xdr:colOff>752475</xdr:colOff>
      <xdr:row>5</xdr:row>
      <xdr:rowOff>142875</xdr:rowOff>
    </xdr:from>
    <xdr:to>
      <xdr:col>6</xdr:col>
      <xdr:colOff>866775</xdr:colOff>
      <xdr:row>8</xdr:row>
      <xdr:rowOff>38100</xdr:rowOff>
    </xdr:to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D3243071-D18A-43ED-9321-043C98FB7A7C}"/>
            </a:ext>
          </a:extLst>
        </xdr:cNvPr>
        <xdr:cNvSpPr txBox="1"/>
      </xdr:nvSpPr>
      <xdr:spPr>
        <a:xfrm>
          <a:off x="3848100" y="1028700"/>
          <a:ext cx="8763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800">
              <a:latin typeface="Bahnschrift" panose="020B0502040204020203" pitchFamily="34" charset="0"/>
            </a:rPr>
            <a:t>ACCIDENTES</a:t>
          </a:r>
        </a:p>
      </xdr:txBody>
    </xdr:sp>
    <xdr:clientData/>
  </xdr:twoCellAnchor>
  <xdr:twoCellAnchor>
    <xdr:from>
      <xdr:col>9</xdr:col>
      <xdr:colOff>438150</xdr:colOff>
      <xdr:row>5</xdr:row>
      <xdr:rowOff>161925</xdr:rowOff>
    </xdr:from>
    <xdr:to>
      <xdr:col>10</xdr:col>
      <xdr:colOff>752475</xdr:colOff>
      <xdr:row>8</xdr:row>
      <xdr:rowOff>57150</xdr:rowOff>
    </xdr:to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85E94C9A-AD14-4D0E-9870-051622DDADE9}"/>
            </a:ext>
          </a:extLst>
        </xdr:cNvPr>
        <xdr:cNvSpPr txBox="1"/>
      </xdr:nvSpPr>
      <xdr:spPr>
        <a:xfrm>
          <a:off x="6724650" y="1047750"/>
          <a:ext cx="8763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800">
              <a:latin typeface="Bahnschrift" panose="020B0502040204020203" pitchFamily="34" charset="0"/>
            </a:rPr>
            <a:t>INCIDENTE</a:t>
          </a:r>
        </a:p>
      </xdr:txBody>
    </xdr:sp>
    <xdr:clientData/>
  </xdr:twoCellAnchor>
  <xdr:twoCellAnchor>
    <xdr:from>
      <xdr:col>11</xdr:col>
      <xdr:colOff>76200</xdr:colOff>
      <xdr:row>5</xdr:row>
      <xdr:rowOff>152400</xdr:rowOff>
    </xdr:from>
    <xdr:to>
      <xdr:col>11</xdr:col>
      <xdr:colOff>542925</xdr:colOff>
      <xdr:row>8</xdr:row>
      <xdr:rowOff>47625</xdr:rowOff>
    </xdr:to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3DFDEE64-74AE-4A3D-BCA7-EB52D3CED853}"/>
            </a:ext>
          </a:extLst>
        </xdr:cNvPr>
        <xdr:cNvSpPr txBox="1"/>
      </xdr:nvSpPr>
      <xdr:spPr>
        <a:xfrm>
          <a:off x="7686675" y="1038225"/>
          <a:ext cx="46672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>
              <a:latin typeface="Bahnschrift" panose="020B0502040204020203" pitchFamily="34" charset="0"/>
            </a:rPr>
            <a:t>IS</a:t>
          </a:r>
        </a:p>
      </xdr:txBody>
    </xdr:sp>
    <xdr:clientData/>
  </xdr:twoCellAnchor>
  <xdr:twoCellAnchor>
    <xdr:from>
      <xdr:col>13</xdr:col>
      <xdr:colOff>66675</xdr:colOff>
      <xdr:row>5</xdr:row>
      <xdr:rowOff>152400</xdr:rowOff>
    </xdr:from>
    <xdr:to>
      <xdr:col>13</xdr:col>
      <xdr:colOff>533400</xdr:colOff>
      <xdr:row>8</xdr:row>
      <xdr:rowOff>47625</xdr:rowOff>
    </xdr:to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81E059E2-0201-4368-A3BF-4AE66B2BC1B8}"/>
            </a:ext>
          </a:extLst>
        </xdr:cNvPr>
        <xdr:cNvSpPr txBox="1"/>
      </xdr:nvSpPr>
      <xdr:spPr>
        <a:xfrm>
          <a:off x="9201150" y="1038225"/>
          <a:ext cx="46672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>
              <a:latin typeface="Bahnschrift" panose="020B0502040204020203" pitchFamily="34" charset="0"/>
            </a:rPr>
            <a:t>IF</a:t>
          </a:r>
        </a:p>
      </xdr:txBody>
    </xdr:sp>
    <xdr:clientData/>
  </xdr:twoCellAnchor>
  <xdr:twoCellAnchor>
    <xdr:from>
      <xdr:col>15</xdr:col>
      <xdr:colOff>352425</xdr:colOff>
      <xdr:row>5</xdr:row>
      <xdr:rowOff>142875</xdr:rowOff>
    </xdr:from>
    <xdr:to>
      <xdr:col>16</xdr:col>
      <xdr:colOff>57150</xdr:colOff>
      <xdr:row>8</xdr:row>
      <xdr:rowOff>38100</xdr:rowOff>
    </xdr:to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74190CAE-6CC6-488F-A5D7-377B98AE12EE}"/>
            </a:ext>
          </a:extLst>
        </xdr:cNvPr>
        <xdr:cNvSpPr txBox="1"/>
      </xdr:nvSpPr>
      <xdr:spPr>
        <a:xfrm>
          <a:off x="11010900" y="1028700"/>
          <a:ext cx="46672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>
              <a:latin typeface="Bahnschrift" panose="020B0502040204020203" pitchFamily="34" charset="0"/>
            </a:rPr>
            <a:t>IA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0.16033</cdr:x>
      <cdr:y>0.36567</cdr:y>
    </cdr:from>
    <cdr:to>
      <cdr:x>0.86589</cdr:x>
      <cdr:y>0.63025</cdr:y>
    </cdr:to>
    <cdr:sp macro="" textlink="TABLAS!$I$3">
      <cdr:nvSpPr>
        <cdr:cNvPr id="2" name="CuadroTexto 1">
          <a:extLst xmlns:a="http://schemas.openxmlformats.org/drawingml/2006/main">
            <a:ext uri="{FF2B5EF4-FFF2-40B4-BE49-F238E27FC236}">
              <a16:creationId xmlns:a16="http://schemas.microsoft.com/office/drawing/2014/main" id="{AFB4390E-73C9-43E8-9127-E51DB99DF344}"/>
            </a:ext>
          </a:extLst>
        </cdr:cNvPr>
        <cdr:cNvSpPr txBox="1"/>
      </cdr:nvSpPr>
      <cdr:spPr>
        <a:xfrm xmlns:a="http://schemas.openxmlformats.org/drawingml/2006/main">
          <a:off x="303900" y="738392"/>
          <a:ext cx="1337364" cy="5342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C2E22300-87EC-47A7-B3E3-9246B0747DA2}" type="TxLink">
            <a:rPr lang="en-US" sz="2800" b="0" i="0" u="none" strike="noStrike">
              <a:solidFill>
                <a:srgbClr val="000000"/>
              </a:solidFill>
              <a:latin typeface="Bahnschrift" panose="020B0502040204020203" pitchFamily="34" charset="0"/>
              <a:cs typeface="Calibri"/>
            </a:rPr>
            <a:pPr algn="ctr"/>
            <a:t>25%</a:t>
          </a:fld>
          <a:endParaRPr lang="es-PE" sz="2800">
            <a:latin typeface="Bahnschrift" panose="020B0502040204020203" pitchFamily="34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0.43216</cdr:x>
      <cdr:y>0.4375</cdr:y>
    </cdr:from>
    <cdr:to>
      <cdr:x>0.52742</cdr:x>
      <cdr:y>0.59498</cdr:y>
    </cdr:to>
    <cdr:sp macro="" textlink="">
      <cdr:nvSpPr>
        <cdr:cNvPr id="2" name="Elipse 1">
          <a:extLst xmlns:a="http://schemas.openxmlformats.org/drawingml/2006/main">
            <a:ext uri="{FF2B5EF4-FFF2-40B4-BE49-F238E27FC236}">
              <a16:creationId xmlns:a16="http://schemas.microsoft.com/office/drawing/2014/main" id="{A7326D9F-F3D2-49F2-8927-47B0919EA3FA}"/>
            </a:ext>
          </a:extLst>
        </cdr:cNvPr>
        <cdr:cNvSpPr/>
      </cdr:nvSpPr>
      <cdr:spPr>
        <a:xfrm xmlns:a="http://schemas.openxmlformats.org/drawingml/2006/main">
          <a:off x="1012616" y="600075"/>
          <a:ext cx="223200" cy="215999"/>
        </a:xfrm>
        <a:prstGeom xmlns:a="http://schemas.openxmlformats.org/drawingml/2006/main" prst="ellipse">
          <a:avLst/>
        </a:prstGeom>
        <a:solidFill xmlns:a="http://schemas.openxmlformats.org/drawingml/2006/main">
          <a:schemeClr val="tx1"/>
        </a:solidFill>
        <a:ln xmlns:a="http://schemas.openxmlformats.org/drawingml/2006/main">
          <a:noFill/>
        </a:ln>
        <a:effectLst xmlns:a="http://schemas.openxmlformats.org/drawingml/2006/main">
          <a:outerShdw blurRad="107950" dist="12700" dir="5400000" algn="ctr">
            <a:srgbClr val="000000"/>
          </a:outerShdw>
        </a:effectLst>
        <a:scene3d xmlns:a="http://schemas.openxmlformats.org/drawingml/2006/main">
          <a:camera prst="orthographicFront">
            <a:rot lat="0" lon="0" rev="0"/>
          </a:camera>
          <a:lightRig rig="soft" dir="t">
            <a:rot lat="0" lon="0" rev="0"/>
          </a:lightRig>
        </a:scene3d>
        <a:sp3d xmlns:a="http://schemas.openxmlformats.org/drawingml/2006/main" contourW="44450" prstMaterial="matte">
          <a:bevelT w="63500" h="63500" prst="artDeco"/>
          <a:contourClr>
            <a:srgbClr val="FFFFFF"/>
          </a:contourClr>
        </a:sp3d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s-PE"/>
        </a:p>
      </cdr:txBody>
    </cdr:sp>
  </cdr:relSizeAnchor>
  <cdr:relSizeAnchor xmlns:cdr="http://schemas.openxmlformats.org/drawingml/2006/chartDrawing">
    <cdr:from>
      <cdr:x>0.22764</cdr:x>
      <cdr:y>0.71528</cdr:y>
    </cdr:from>
    <cdr:to>
      <cdr:x>0.74445</cdr:x>
      <cdr:y>0.95139</cdr:y>
    </cdr:to>
    <cdr:sp macro="" textlink="TABLAS!$K$3">
      <cdr:nvSpPr>
        <cdr:cNvPr id="3" name="CuadroTexto 2">
          <a:extLst xmlns:a="http://schemas.openxmlformats.org/drawingml/2006/main">
            <a:ext uri="{FF2B5EF4-FFF2-40B4-BE49-F238E27FC236}">
              <a16:creationId xmlns:a16="http://schemas.microsoft.com/office/drawing/2014/main" id="{B9F4E017-EDC2-42FE-8879-A3D7ABE553AB}"/>
            </a:ext>
          </a:extLst>
        </cdr:cNvPr>
        <cdr:cNvSpPr txBox="1"/>
      </cdr:nvSpPr>
      <cdr:spPr>
        <a:xfrm xmlns:a="http://schemas.openxmlformats.org/drawingml/2006/main">
          <a:off x="533400" y="981079"/>
          <a:ext cx="1210957" cy="3238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marL="0" indent="0" algn="ctr"/>
          <a:fld id="{D58FD08B-607E-4D86-80BC-95CA8ED6CDE4}" type="TxLink">
            <a:rPr lang="en-US" sz="2800" b="0" i="0" u="none" strike="noStrike">
              <a:solidFill>
                <a:srgbClr val="000000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80%</a:t>
          </a:fld>
          <a:endParaRPr lang="es-PE" sz="2800" b="0" i="0" u="none" strike="noStrike">
            <a:solidFill>
              <a:srgbClr val="000000"/>
            </a:solidFill>
            <a:latin typeface="Bahnschrift" panose="020B0502040204020203" pitchFamily="34" charset="0"/>
            <a:ea typeface="+mn-ea"/>
            <a:cs typeface="Calibri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7</xdr:col>
      <xdr:colOff>57150</xdr:colOff>
      <xdr:row>15</xdr:row>
      <xdr:rowOff>38099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D007E82-9F57-4758-B7BE-72D8E28202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0.43216</cdr:x>
      <cdr:y>0.4375</cdr:y>
    </cdr:from>
    <cdr:to>
      <cdr:x>0.52742</cdr:x>
      <cdr:y>0.59498</cdr:y>
    </cdr:to>
    <cdr:sp macro="" textlink="">
      <cdr:nvSpPr>
        <cdr:cNvPr id="2" name="Elipse 1">
          <a:extLst xmlns:a="http://schemas.openxmlformats.org/drawingml/2006/main">
            <a:ext uri="{FF2B5EF4-FFF2-40B4-BE49-F238E27FC236}">
              <a16:creationId xmlns:a16="http://schemas.microsoft.com/office/drawing/2014/main" id="{A7326D9F-F3D2-49F2-8927-47B0919EA3FA}"/>
            </a:ext>
          </a:extLst>
        </cdr:cNvPr>
        <cdr:cNvSpPr/>
      </cdr:nvSpPr>
      <cdr:spPr>
        <a:xfrm xmlns:a="http://schemas.openxmlformats.org/drawingml/2006/main">
          <a:off x="1012616" y="600075"/>
          <a:ext cx="223200" cy="215999"/>
        </a:xfrm>
        <a:prstGeom xmlns:a="http://schemas.openxmlformats.org/drawingml/2006/main" prst="ellipse">
          <a:avLst/>
        </a:prstGeom>
        <a:solidFill xmlns:a="http://schemas.openxmlformats.org/drawingml/2006/main">
          <a:schemeClr val="tx1"/>
        </a:solidFill>
        <a:ln xmlns:a="http://schemas.openxmlformats.org/drawingml/2006/main">
          <a:noFill/>
        </a:ln>
        <a:effectLst xmlns:a="http://schemas.openxmlformats.org/drawingml/2006/main">
          <a:outerShdw blurRad="107950" dist="12700" dir="5400000" algn="ctr">
            <a:srgbClr val="000000"/>
          </a:outerShdw>
        </a:effectLst>
        <a:scene3d xmlns:a="http://schemas.openxmlformats.org/drawingml/2006/main">
          <a:camera prst="orthographicFront">
            <a:rot lat="0" lon="0" rev="0"/>
          </a:camera>
          <a:lightRig rig="soft" dir="t">
            <a:rot lat="0" lon="0" rev="0"/>
          </a:lightRig>
        </a:scene3d>
        <a:sp3d xmlns:a="http://schemas.openxmlformats.org/drawingml/2006/main" contourW="44450" prstMaterial="matte">
          <a:bevelT w="63500" h="63500" prst="artDeco"/>
          <a:contourClr>
            <a:srgbClr val="FFFFFF"/>
          </a:contourClr>
        </a:sp3d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s-PE"/>
        </a:p>
      </cdr:txBody>
    </cdr:sp>
  </cdr:relSizeAnchor>
  <cdr:relSizeAnchor xmlns:cdr="http://schemas.openxmlformats.org/drawingml/2006/chartDrawing">
    <cdr:from>
      <cdr:x>0.22764</cdr:x>
      <cdr:y>0.71528</cdr:y>
    </cdr:from>
    <cdr:to>
      <cdr:x>0.74445</cdr:x>
      <cdr:y>0.95139</cdr:y>
    </cdr:to>
    <cdr:sp macro="" textlink="">
      <cdr:nvSpPr>
        <cdr:cNvPr id="3" name="CuadroTexto 2">
          <a:extLst xmlns:a="http://schemas.openxmlformats.org/drawingml/2006/main">
            <a:ext uri="{FF2B5EF4-FFF2-40B4-BE49-F238E27FC236}">
              <a16:creationId xmlns:a16="http://schemas.microsoft.com/office/drawing/2014/main" id="{B9F4E017-EDC2-42FE-8879-A3D7ABE553AB}"/>
            </a:ext>
          </a:extLst>
        </cdr:cNvPr>
        <cdr:cNvSpPr txBox="1"/>
      </cdr:nvSpPr>
      <cdr:spPr>
        <a:xfrm xmlns:a="http://schemas.openxmlformats.org/drawingml/2006/main">
          <a:off x="533400" y="981079"/>
          <a:ext cx="1210957" cy="3238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8D9BEA49-E719-44A7-BDF0-D6CC8D656CF8}" type="TxLink">
            <a:rPr lang="en-US" sz="2400" b="0" i="0" u="none" strike="noStrike">
              <a:solidFill>
                <a:schemeClr val="tx1"/>
              </a:solidFill>
              <a:latin typeface="Bahnschrift" panose="020B0502040204020203" pitchFamily="34" charset="0"/>
              <a:cs typeface="Calibri"/>
            </a:rPr>
            <a:pPr algn="ctr"/>
            <a:t>5%</a:t>
          </a:fld>
          <a:endParaRPr lang="es-PE" sz="4000">
            <a:solidFill>
              <a:schemeClr val="tx1"/>
            </a:solidFill>
            <a:latin typeface="Bahnschrift" panose="020B0502040204020203" pitchFamily="34" charset="0"/>
          </a:endParaRP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an" refreshedDate="44620.038825347219" createdVersion="7" refreshedVersion="7" minRefreshableVersion="3" recordCount="12" xr:uid="{A0A14FD1-F189-473F-A211-74ECADE720A1}">
  <cacheSource type="worksheet">
    <worksheetSource name="Tabla1"/>
  </cacheSource>
  <cacheFields count="14">
    <cacheField name="MES " numFmtId="17">
      <sharedItems containsSemiMixedTypes="0" containsNonDate="0" containsDate="1" containsString="0" minDate="2022-01-01T00:00:00" maxDate="2022-12-02T00:00:00" count="12"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</sharedItems>
      <fieldGroup par="13" base="0">
        <rangePr groupBy="days" startDate="2022-01-01T00:00:00" endDate="2022-12-02T00:00:00"/>
        <groupItems count="368">
          <s v="&lt;1/01/2022"/>
          <s v="1-Ene"/>
          <s v="2-Ene"/>
          <s v="3-Ene"/>
          <s v="4-Ene"/>
          <s v="5-Ene"/>
          <s v="6-Ene"/>
          <s v="7-Ene"/>
          <s v="8-Ene"/>
          <s v="9-Ene"/>
          <s v="10-Ene"/>
          <s v="11-Ene"/>
          <s v="12-Ene"/>
          <s v="13-Ene"/>
          <s v="14-Ene"/>
          <s v="15-Ene"/>
          <s v="16-Ene"/>
          <s v="17-Ene"/>
          <s v="18-Ene"/>
          <s v="19-Ene"/>
          <s v="20-Ene"/>
          <s v="21-Ene"/>
          <s v="22-Ene"/>
          <s v="23-Ene"/>
          <s v="24-Ene"/>
          <s v="25-Ene"/>
          <s v="26-Ene"/>
          <s v="27-Ene"/>
          <s v="28-Ene"/>
          <s v="29-Ene"/>
          <s v="30-Ene"/>
          <s v="31-Ene"/>
          <s v="1-Feb"/>
          <s v="2-Feb"/>
          <s v="3-Feb"/>
          <s v="4-Feb"/>
          <s v="5-Feb"/>
          <s v="6-Feb"/>
          <s v="7-Feb"/>
          <s v="8-Feb"/>
          <s v="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1-Mar"/>
          <s v="2-Mar"/>
          <s v="3-Mar"/>
          <s v="4-Mar"/>
          <s v="5-Mar"/>
          <s v="6-Mar"/>
          <s v="7-Mar"/>
          <s v="8-Mar"/>
          <s v="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1-Abr"/>
          <s v="2-Abr"/>
          <s v="3-Abr"/>
          <s v="4-Abr"/>
          <s v="5-Abr"/>
          <s v="6-Abr"/>
          <s v="7-Abr"/>
          <s v="8-Abr"/>
          <s v="9-Abr"/>
          <s v="10-Abr"/>
          <s v="11-Abr"/>
          <s v="12-Abr"/>
          <s v="13-Abr"/>
          <s v="14-Abr"/>
          <s v="15-Abr"/>
          <s v="16-Abr"/>
          <s v="17-Abr"/>
          <s v="18-Abr"/>
          <s v="19-Abr"/>
          <s v="20-Abr"/>
          <s v="21-Abr"/>
          <s v="22-Abr"/>
          <s v="23-Abr"/>
          <s v="24-Abr"/>
          <s v="25-Abr"/>
          <s v="26-Abr"/>
          <s v="27-Abr"/>
          <s v="28-Abr"/>
          <s v="29-Abr"/>
          <s v="30-Abr"/>
          <s v="1-May"/>
          <s v="2-May"/>
          <s v="3-May"/>
          <s v="4-May"/>
          <s v="5-May"/>
          <s v="6-May"/>
          <s v="7-May"/>
          <s v="8-May"/>
          <s v="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1-Jun"/>
          <s v="2-Jun"/>
          <s v="3-Jun"/>
          <s v="4-Jun"/>
          <s v="5-Jun"/>
          <s v="6-Jun"/>
          <s v="7-Jun"/>
          <s v="8-Jun"/>
          <s v="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1-Jul"/>
          <s v="2-Jul"/>
          <s v="3-Jul"/>
          <s v="4-Jul"/>
          <s v="5-Jul"/>
          <s v="6-Jul"/>
          <s v="7-Jul"/>
          <s v="8-Jul"/>
          <s v="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1-Ago"/>
          <s v="2-Ago"/>
          <s v="3-Ago"/>
          <s v="4-Ago"/>
          <s v="5-Ago"/>
          <s v="6-Ago"/>
          <s v="7-Ago"/>
          <s v="8-Ago"/>
          <s v="9-Ago"/>
          <s v="10-Ago"/>
          <s v="11-Ago"/>
          <s v="12-Ago"/>
          <s v="13-Ago"/>
          <s v="14-Ago"/>
          <s v="15-Ago"/>
          <s v="16-Ago"/>
          <s v="17-Ago"/>
          <s v="18-Ago"/>
          <s v="19-Ago"/>
          <s v="20-Ago"/>
          <s v="21-Ago"/>
          <s v="22-Ago"/>
          <s v="23-Ago"/>
          <s v="24-Ago"/>
          <s v="25-Ago"/>
          <s v="26-Ago"/>
          <s v="27-Ago"/>
          <s v="28-Ago"/>
          <s v="29-Ago"/>
          <s v="30-Ago"/>
          <s v="31-Ago"/>
          <s v="1-Set"/>
          <s v="2-Set"/>
          <s v="3-Set"/>
          <s v="4-Set"/>
          <s v="5-Set"/>
          <s v="6-Set"/>
          <s v="7-Set"/>
          <s v="8-Set"/>
          <s v="9-Set"/>
          <s v="10-Set"/>
          <s v="11-Set"/>
          <s v="12-Set"/>
          <s v="13-Set"/>
          <s v="14-Set"/>
          <s v="15-Set"/>
          <s v="16-Set"/>
          <s v="17-Set"/>
          <s v="18-Set"/>
          <s v="19-Set"/>
          <s v="20-Set"/>
          <s v="21-Set"/>
          <s v="22-Set"/>
          <s v="23-Set"/>
          <s v="24-Set"/>
          <s v="25-Set"/>
          <s v="26-Set"/>
          <s v="27-Set"/>
          <s v="28-Set"/>
          <s v="29-Set"/>
          <s v="30-Set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ic"/>
          <s v="2-Dic"/>
          <s v="3-Dic"/>
          <s v="4-Dic"/>
          <s v="5-Dic"/>
          <s v="6-Dic"/>
          <s v="7-Dic"/>
          <s v="8-Dic"/>
          <s v="9-Dic"/>
          <s v="10-Dic"/>
          <s v="11-Dic"/>
          <s v="12-Dic"/>
          <s v="13-Dic"/>
          <s v="14-Dic"/>
          <s v="15-Dic"/>
          <s v="16-Dic"/>
          <s v="17-Dic"/>
          <s v="18-Dic"/>
          <s v="19-Dic"/>
          <s v="20-Dic"/>
          <s v="21-Dic"/>
          <s v="22-Dic"/>
          <s v="23-Dic"/>
          <s v="24-Dic"/>
          <s v="25-Dic"/>
          <s v="26-Dic"/>
          <s v="27-Dic"/>
          <s v="28-Dic"/>
          <s v="29-Dic"/>
          <s v="30-Dic"/>
          <s v="31-Dic"/>
          <s v="&gt;2/12/2022"/>
        </groupItems>
      </fieldGroup>
    </cacheField>
    <cacheField name="Cantidad de Trabajadores" numFmtId="1">
      <sharedItems containsSemiMixedTypes="0" containsString="0" containsNumber="1" containsInteger="1" minValue="45" maxValue="120"/>
    </cacheField>
    <cacheField name="Actos Inseguros" numFmtId="1">
      <sharedItems containsSemiMixedTypes="0" containsString="0" containsNumber="1" containsInteger="1" minValue="16" maxValue="81"/>
    </cacheField>
    <cacheField name="Condiciones Inseguras " numFmtId="1">
      <sharedItems containsSemiMixedTypes="0" containsString="0" containsNumber="1" containsInteger="1" minValue="10" maxValue="84"/>
    </cacheField>
    <cacheField name="Accidentes " numFmtId="1">
      <sharedItems containsSemiMixedTypes="0" containsString="0" containsNumber="1" containsInteger="1" minValue="0" maxValue="3"/>
    </cacheField>
    <cacheField name="Incidentes" numFmtId="1">
      <sharedItems containsSemiMixedTypes="0" containsString="0" containsNumber="1" containsInteger="1" minValue="7" maxValue="20"/>
    </cacheField>
    <cacheField name="Indice de Severidad" numFmtId="164">
      <sharedItems containsSemiMixedTypes="0" containsString="0" containsNumber="1" minValue="0" maxValue="25.4"/>
    </cacheField>
    <cacheField name="Indice de Frecuencia" numFmtId="164">
      <sharedItems containsSemiMixedTypes="0" containsString="0" containsNumber="1" minValue="0" maxValue="45.8"/>
    </cacheField>
    <cacheField name="Indice de Accidentabilidad" numFmtId="164">
      <sharedItems containsSemiMixedTypes="0" containsString="0" containsNumber="1" minValue="0" maxValue="16.5"/>
    </cacheField>
    <cacheField name="Inspecciones Programadas" numFmtId="1">
      <sharedItems containsSemiMixedTypes="0" containsString="0" containsNumber="1" containsInteger="1" minValue="20" maxValue="20"/>
    </cacheField>
    <cacheField name="Inspecciones Ejecutadas" numFmtId="1">
      <sharedItems containsSemiMixedTypes="0" containsString="0" containsNumber="1" containsInteger="1" minValue="5" maxValue="20"/>
    </cacheField>
    <cacheField name="Capacitaciones Programadas" numFmtId="1">
      <sharedItems containsSemiMixedTypes="0" containsString="0" containsNumber="1" containsInteger="1" minValue="10" maxValue="10"/>
    </cacheField>
    <cacheField name="Capacitaciones Ejecutadas" numFmtId="1">
      <sharedItems containsSemiMixedTypes="0" containsString="0" containsNumber="1" containsInteger="1" minValue="2" maxValue="10"/>
    </cacheField>
    <cacheField name="Meses" numFmtId="0" databaseField="0">
      <fieldGroup base="0">
        <rangePr groupBy="months" startDate="2022-01-01T00:00:00" endDate="2022-12-02T00:00:00"/>
        <groupItems count="14">
          <s v="&lt;1/01/2022"/>
          <s v="Ene"/>
          <s v="Feb"/>
          <s v="Mar"/>
          <s v="Abr"/>
          <s v="May"/>
          <s v="Jun"/>
          <s v="Jul"/>
          <s v="Ago"/>
          <s v="Set"/>
          <s v="Oct"/>
          <s v="Nov"/>
          <s v="Dic"/>
          <s v="&gt;2/12/2022"/>
        </groupItems>
      </fieldGroup>
    </cacheField>
  </cacheFields>
  <extLst>
    <ext xmlns:x14="http://schemas.microsoft.com/office/spreadsheetml/2009/9/main" uri="{725AE2AE-9491-48be-B2B4-4EB974FC3084}">
      <x14:pivotCacheDefinition pivotCacheId="199921391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85"/>
    <n v="16"/>
    <n v="69"/>
    <n v="0"/>
    <n v="20"/>
    <n v="0"/>
    <n v="0"/>
    <n v="0"/>
    <n v="20"/>
    <n v="20"/>
    <n v="10"/>
    <n v="10"/>
  </r>
  <r>
    <x v="1"/>
    <n v="70"/>
    <n v="31"/>
    <n v="36"/>
    <n v="2"/>
    <n v="19"/>
    <n v="12.5"/>
    <n v="15.7"/>
    <n v="3.5"/>
    <n v="20"/>
    <n v="18"/>
    <n v="10"/>
    <n v="10"/>
  </r>
  <r>
    <x v="2"/>
    <n v="82"/>
    <n v="38"/>
    <n v="63"/>
    <n v="0"/>
    <n v="14"/>
    <n v="7.5"/>
    <n v="22.8"/>
    <n v="8.5"/>
    <n v="20"/>
    <n v="15"/>
    <n v="10"/>
    <n v="10"/>
  </r>
  <r>
    <x v="3"/>
    <n v="95"/>
    <n v="55"/>
    <n v="65"/>
    <n v="1"/>
    <n v="13"/>
    <n v="25.4"/>
    <n v="35.6"/>
    <n v="12.5"/>
    <n v="20"/>
    <n v="20"/>
    <n v="10"/>
    <n v="10"/>
  </r>
  <r>
    <x v="4"/>
    <n v="86"/>
    <n v="38"/>
    <n v="10"/>
    <n v="0"/>
    <n v="7"/>
    <n v="12.6"/>
    <n v="45.8"/>
    <n v="16.5"/>
    <n v="20"/>
    <n v="15"/>
    <n v="10"/>
    <n v="8"/>
  </r>
  <r>
    <x v="5"/>
    <n v="93"/>
    <n v="80"/>
    <n v="39"/>
    <n v="2"/>
    <n v="15"/>
    <n v="12"/>
    <n v="22.5"/>
    <n v="14.5"/>
    <n v="20"/>
    <n v="20"/>
    <n v="10"/>
    <n v="5"/>
  </r>
  <r>
    <x v="6"/>
    <n v="120"/>
    <n v="28"/>
    <n v="80"/>
    <n v="3"/>
    <n v="20"/>
    <n v="11.8"/>
    <n v="20.5"/>
    <n v="12.6"/>
    <n v="20"/>
    <n v="20"/>
    <n v="10"/>
    <n v="10"/>
  </r>
  <r>
    <x v="7"/>
    <n v="110"/>
    <n v="80"/>
    <n v="68"/>
    <n v="0"/>
    <n v="12"/>
    <n v="16.5"/>
    <n v="18.7"/>
    <n v="12.5"/>
    <n v="20"/>
    <n v="20"/>
    <n v="10"/>
    <n v="3"/>
  </r>
  <r>
    <x v="8"/>
    <n v="78"/>
    <n v="81"/>
    <n v="37"/>
    <n v="1"/>
    <n v="11"/>
    <n v="12.8"/>
    <n v="15.6"/>
    <n v="10.5"/>
    <n v="20"/>
    <n v="20"/>
    <n v="10"/>
    <n v="2"/>
  </r>
  <r>
    <x v="9"/>
    <n v="45"/>
    <n v="39"/>
    <n v="84"/>
    <n v="2"/>
    <n v="19"/>
    <n v="10.8"/>
    <n v="14.8"/>
    <n v="8.6"/>
    <n v="20"/>
    <n v="10"/>
    <n v="10"/>
    <n v="8"/>
  </r>
  <r>
    <x v="10"/>
    <n v="86"/>
    <n v="50"/>
    <n v="44"/>
    <n v="0"/>
    <n v="17"/>
    <n v="8.6999999999999993"/>
    <n v="12.6"/>
    <n v="6.6"/>
    <n v="20"/>
    <n v="8"/>
    <n v="10"/>
    <n v="10"/>
  </r>
  <r>
    <x v="11"/>
    <n v="95"/>
    <n v="72"/>
    <n v="36"/>
    <n v="1"/>
    <n v="19"/>
    <n v="5.5"/>
    <n v="10.5"/>
    <n v="3.5"/>
    <n v="20"/>
    <n v="5"/>
    <n v="10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FF19E3-B227-4D52-AD40-B4DE6B1C27E8}" name="TablaDinámica6" cacheId="0" applyNumberFormats="0" applyBorderFormats="0" applyFontFormats="0" applyPatternFormats="0" applyAlignmentFormats="0" applyWidthHeightFormats="1" dataCaption="Valores" updatedVersion="7" minRefreshableVersion="3" itemPrintTitles="1" createdVersion="7" indent="0" outline="1" outlineData="1" multipleFieldFilters="0">
  <location ref="A4:L5" firstHeaderRow="0" firstDataRow="1" firstDataCol="0" rowPageCount="1" colPageCount="1"/>
  <pivotFields count="14">
    <pivotField numFmtId="17" showAll="0"/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  <pivotField dataField="1" numFmtId="164" showAll="0"/>
    <pivotField dataField="1" numFmtId="164" showAll="0"/>
    <pivotField dataField="1" numFmtId="164" showAll="0"/>
    <pivotField dataField="1" numFmtId="1" showAll="0"/>
    <pivotField dataField="1" numFmtId="1" showAll="0"/>
    <pivotField dataField="1" numFmtId="1" showAll="0"/>
    <pivotField dataField="1" numFmtId="1" showAll="0"/>
    <pivotField axis="axisPage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Items count="1">
    <i/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pageFields count="1">
    <pageField fld="13" item="12" hier="-1"/>
  </pageFields>
  <dataFields count="12">
    <dataField name="Cantidad de Trabajadores  " fld="1" baseField="0" baseItem="0"/>
    <dataField name="Actos Inseguros  " fld="2" baseField="0" baseItem="0"/>
    <dataField name="Condiciones Inseguras   " fld="3" baseField="0" baseItem="0"/>
    <dataField name="Accidentes  " fld="4" baseField="0" baseItem="0"/>
    <dataField name=" Incidentes" fld="5" baseField="0" baseItem="0"/>
    <dataField name=" Indice de Severidad" fld="6" baseField="0" baseItem="0"/>
    <dataField name=" Indice de Frecuencia" fld="7" baseField="0" baseItem="0"/>
    <dataField name=" Indice de Accidentabilidad" fld="8" baseField="0" baseItem="0"/>
    <dataField name=" Inspecciones Programadas" fld="9" baseField="0" baseItem="0"/>
    <dataField name=" Inspecciones Ejecutadas" fld="10" baseField="0" baseItem="0"/>
    <dataField name=" Capacitaciones Programadas" fld="11" baseField="0" baseItem="0"/>
    <dataField name=" Capacitaciones Ejecutadas" fld="12" baseField="0" baseItem="0"/>
  </dataFields>
  <formats count="14">
    <format dxfId="13">
      <pivotArea type="all" dataOnly="0" outline="0" fieldPosition="0"/>
    </format>
    <format dxfId="12">
      <pivotArea outline="0" collapsedLevelsAreSubtotals="1" fieldPosition="0"/>
    </format>
    <format dxfId="11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7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0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A7F23C-FCCE-417C-95CE-7814B6A12EAC}" name="TablaDinámica4" cacheId="0" applyNumberFormats="0" applyBorderFormats="0" applyFontFormats="0" applyPatternFormats="0" applyAlignmentFormats="0" applyWidthHeightFormats="1" dataCaption="Valores" updatedVersion="7" minRefreshableVersion="3" itemPrintTitles="1" createdVersion="7" indent="0" outline="1" outlineData="1" multipleFieldFilters="0">
  <location ref="N8:O21" firstHeaderRow="1" firstDataRow="1" firstDataCol="1"/>
  <pivotFields count="14">
    <pivotField numFmtId="17" showAll="0"/>
    <pivotField dataField="1" numFmtId="1" showAll="0"/>
    <pivotField numFmtId="1" showAll="0"/>
    <pivotField numFmtId="1" showAll="0"/>
    <pivotField numFmtId="1" showAll="0"/>
    <pivotField numFmtId="1" showAll="0"/>
    <pivotField numFmtId="164" showAll="0"/>
    <pivotField numFmtId="164" showAll="0"/>
    <pivotField numFmtId="164" showAll="0"/>
    <pivotField numFmtId="1" showAll="0"/>
    <pivotField numFmtId="1" showAll="0"/>
    <pivotField numFmtId="1" showAll="0"/>
    <pivotField numFmtI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13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Cantidad de Trabajadores " fld="1" baseField="0" baseItem="0"/>
  </dataFields>
  <formats count="16">
    <format dxfId="29">
      <pivotArea field="13" type="button" dataOnly="0" labelOnly="1" outline="0" axis="axisRow" fieldPosition="0"/>
    </format>
    <format dxfId="28">
      <pivotArea dataOnly="0" labelOnly="1" outline="0" axis="axisValues" fieldPosition="0"/>
    </format>
    <format dxfId="27">
      <pivotArea field="13" type="button" dataOnly="0" labelOnly="1" outline="0" axis="axisRow" fieldPosition="0"/>
    </format>
    <format dxfId="26">
      <pivotArea dataOnly="0" labelOnly="1" outline="0" axis="axisValues" fieldPosition="0"/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13" type="button" dataOnly="0" labelOnly="1" outline="0" axis="axisRow" fieldPosition="0"/>
    </format>
    <format dxfId="22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21">
      <pivotArea dataOnly="0" labelOnly="1" grandRow="1" outline="0" fieldPosition="0"/>
    </format>
    <format dxfId="20">
      <pivotArea dataOnly="0" labelOnly="1" outline="0" axis="axisValues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13" type="button" dataOnly="0" labelOnly="1" outline="0" axis="axisRow" fieldPosition="0"/>
    </format>
    <format dxfId="16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5">
      <pivotArea dataOnly="0" labelOnly="1" grandRow="1" outline="0" fieldPosition="0"/>
    </format>
    <format dxfId="14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7FFDC-A72D-45FD-9577-DD17FF97A8E6}" name="TablaDinámica3" cacheId="0" applyNumberFormats="0" applyBorderFormats="0" applyFontFormats="0" applyPatternFormats="0" applyAlignmentFormats="0" applyWidthHeightFormats="1" dataCaption="Valores" updatedVersion="7" minRefreshableVersion="3" itemPrintTitles="1" createdVersion="7" indent="0" outline="1" outlineData="1" multipleFieldFilters="0" chartFormat="5">
  <location ref="I8:L21" firstHeaderRow="0" firstDataRow="1" firstDataCol="1"/>
  <pivotFields count="14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" showAll="0"/>
    <pivotField numFmtId="1" showAll="0"/>
    <pivotField numFmtId="1" showAll="0"/>
    <pivotField numFmtId="1" showAll="0"/>
    <pivotField numFmtId="1" showAll="0"/>
    <pivotField dataField="1" numFmtId="164" showAll="0"/>
    <pivotField dataField="1" numFmtId="164" showAll="0"/>
    <pivotField dataField="1" numFmtId="164" showAll="0"/>
    <pivotField numFmtId="1" showAll="0"/>
    <pivotField numFmtId="1" showAll="0"/>
    <pivotField numFmtId="1" showAll="0"/>
    <pivotField numFmtId="1"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3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Indice de Severidad " fld="6" baseField="0" baseItem="0"/>
    <dataField name="Indice de Frecuencia " fld="7" baseField="0" baseItem="0"/>
    <dataField name="Indice de Accidentabilidad " fld="8" baseField="0" baseItem="0"/>
  </dataFields>
  <formats count="16">
    <format dxfId="45">
      <pivotArea type="all" dataOnly="0" outline="0" fieldPosition="0"/>
    </format>
    <format dxfId="44">
      <pivotArea outline="0" collapsedLevelsAreSubtotals="1" fieldPosition="0"/>
    </format>
    <format dxfId="43">
      <pivotArea field="13" type="button" dataOnly="0" labelOnly="1" outline="0" axis="axisRow" fieldPosition="0"/>
    </format>
    <format dxfId="42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41">
      <pivotArea dataOnly="0" labelOnly="1" grandRow="1" outline="0" fieldPosition="0"/>
    </format>
    <format dxfId="4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9">
      <pivotArea field="13" type="button" dataOnly="0" labelOnly="1" outline="0" axis="axisRow" fieldPosition="0"/>
    </format>
    <format dxfId="3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7">
      <pivotArea field="13" type="button" dataOnly="0" labelOnly="1" outline="0" axis="axisRow" fieldPosition="0"/>
    </format>
    <format dxfId="3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5">
      <pivotArea type="all" dataOnly="0" outline="0" fieldPosition="0"/>
    </format>
    <format dxfId="34">
      <pivotArea outline="0" collapsedLevelsAreSubtotals="1" fieldPosition="0"/>
    </format>
    <format dxfId="33">
      <pivotArea field="13" type="button" dataOnly="0" labelOnly="1" outline="0" axis="axisRow" fieldPosition="0"/>
    </format>
    <format dxfId="32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31">
      <pivotArea dataOnly="0" labelOnly="1" grandRow="1" outline="0" fieldPosition="0"/>
    </format>
    <format dxfId="3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87ECA7-2DAA-446B-9E9D-A704C860081A}" name="TablaDinámica2" cacheId="0" applyNumberFormats="0" applyBorderFormats="0" applyFontFormats="0" applyPatternFormats="0" applyAlignmentFormats="0" applyWidthHeightFormats="1" dataCaption="Valores" updatedVersion="7" minRefreshableVersion="3" itemPrintTitles="1" createdVersion="7" indent="0" outline="1" outlineData="1" multipleFieldFilters="0" chartFormat="4">
  <location ref="E8:G21" firstHeaderRow="0" firstDataRow="1" firstDataCol="1"/>
  <pivotFields count="14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" showAll="0"/>
    <pivotField numFmtId="1" showAll="0"/>
    <pivotField numFmtId="1" showAll="0"/>
    <pivotField dataField="1" numFmtId="1" showAll="0"/>
    <pivotField dataField="1" numFmtId="1" showAll="0"/>
    <pivotField numFmtId="164" showAll="0"/>
    <pivotField numFmtId="164" showAll="0"/>
    <pivotField numFmtId="164" showAll="0"/>
    <pivotField numFmtId="1" showAll="0"/>
    <pivotField numFmtId="1" showAll="0"/>
    <pivotField numFmtId="1" showAll="0"/>
    <pivotField numFmtId="1"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3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Accidentes  " fld="4" baseField="0" baseItem="0"/>
    <dataField name="Incidentes " fld="5" baseField="0" baseItem="0"/>
  </dataFields>
  <formats count="19">
    <format dxfId="64">
      <pivotArea field="13" type="button" dataOnly="0" labelOnly="1" outline="0" axis="axisRow" fieldPosition="0"/>
    </format>
    <format dxfId="63">
      <pivotArea type="all" dataOnly="0" outline="0" fieldPosition="0"/>
    </format>
    <format dxfId="62">
      <pivotArea outline="0" collapsedLevelsAreSubtotals="1" fieldPosition="0"/>
    </format>
    <format dxfId="61">
      <pivotArea field="13" type="button" dataOnly="0" labelOnly="1" outline="0" axis="axisRow" fieldPosition="0"/>
    </format>
    <format dxfId="60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59">
      <pivotArea dataOnly="0" labelOnly="1" grandRow="1" outline="0" fieldPosition="0"/>
    </format>
    <format dxfId="5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7">
      <pivotArea type="all" dataOnly="0" outline="0" fieldPosition="0"/>
    </format>
    <format dxfId="56">
      <pivotArea outline="0" collapsedLevelsAreSubtotals="1" fieldPosition="0"/>
    </format>
    <format dxfId="55">
      <pivotArea field="13" type="button" dataOnly="0" labelOnly="1" outline="0" axis="axisRow" fieldPosition="0"/>
    </format>
    <format dxfId="54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53">
      <pivotArea dataOnly="0" labelOnly="1" grandRow="1" outline="0" fieldPosition="0"/>
    </format>
    <format dxfId="5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1">
      <pivotArea type="all" dataOnly="0" outline="0" fieldPosition="0"/>
    </format>
    <format dxfId="50">
      <pivotArea outline="0" collapsedLevelsAreSubtotals="1" fieldPosition="0"/>
    </format>
    <format dxfId="49">
      <pivotArea field="13" type="button" dataOnly="0" labelOnly="1" outline="0" axis="axisRow" fieldPosition="0"/>
    </format>
    <format dxfId="48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47">
      <pivotArea dataOnly="0" labelOnly="1" grandRow="1" outline="0" fieldPosition="0"/>
    </format>
    <format dxfId="4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5E1C5A-0111-4CCC-B72D-C62F9F3476C2}" name="TablaDinámica1" cacheId="0" applyNumberFormats="0" applyBorderFormats="0" applyFontFormats="0" applyPatternFormats="0" applyAlignmentFormats="0" applyWidthHeightFormats="1" dataCaption="Valores" updatedVersion="7" minRefreshableVersion="3" itemPrintTitles="1" createdVersion="7" indent="0" outline="1" outlineData="1" multipleFieldFilters="0" chartFormat="4">
  <location ref="A8:C21" firstHeaderRow="0" firstDataRow="1" firstDataCol="1"/>
  <pivotFields count="14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" showAll="0"/>
    <pivotField dataField="1" numFmtId="1" showAll="0"/>
    <pivotField dataField="1" numFmtId="1" showAll="0"/>
    <pivotField numFmtId="1" showAll="0"/>
    <pivotField numFmtId="1" showAll="0"/>
    <pivotField numFmtId="164" showAll="0"/>
    <pivotField numFmtId="164" showAll="0"/>
    <pivotField numFmtId="164" showAll="0"/>
    <pivotField numFmtId="1" showAll="0"/>
    <pivotField numFmtId="1" showAll="0"/>
    <pivotField numFmtId="1" showAll="0"/>
    <pivotField numFmtI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3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Actos Inseguros " fld="2" baseField="0" baseItem="0"/>
    <dataField name="Condiciones Inseguras  " fld="3" baseField="0" baseItem="0"/>
  </dataFields>
  <formats count="14">
    <format dxfId="78">
      <pivotArea type="all" dataOnly="0" outline="0" fieldPosition="0"/>
    </format>
    <format dxfId="77">
      <pivotArea outline="0" collapsedLevelsAreSubtotals="1" fieldPosition="0"/>
    </format>
    <format dxfId="76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75">
      <pivotArea dataOnly="0" labelOnly="1" grandRow="1" outline="0" fieldPosition="0"/>
    </format>
    <format dxfId="74">
      <pivotArea field="13" type="button" dataOnly="0" labelOnly="1" outline="0" axis="axisRow" fieldPosition="0"/>
    </format>
    <format dxfId="7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2">
      <pivotArea field="13" type="button" dataOnly="0" labelOnly="1" outline="0" axis="axisRow" fieldPosition="0"/>
    </format>
    <format dxfId="7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0">
      <pivotArea type="all" dataOnly="0" outline="0" fieldPosition="0"/>
    </format>
    <format dxfId="69">
      <pivotArea outline="0" collapsedLevelsAreSubtotals="1" fieldPosition="0"/>
    </format>
    <format dxfId="68">
      <pivotArea field="13" type="button" dataOnly="0" labelOnly="1" outline="0" axis="axisRow" fieldPosition="0"/>
    </format>
    <format dxfId="67">
      <pivotArea dataOnly="0" labelOnly="1" fieldPosition="0">
        <references count="1">
          <reference field="13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66">
      <pivotArea dataOnly="0" labelOnly="1" grandRow="1" outline="0" fieldPosition="0"/>
    </format>
    <format dxfId="6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Meses" xr10:uid="{E947ADA3-7F22-440C-9CCD-7B37416EF881}" sourceName="Meses">
  <pivotTables>
    <pivotTable tabId="2" name="TablaDinámica6"/>
  </pivotTables>
  <data>
    <tabular pivotCacheId="1999213918">
      <items count="14">
        <i x="1"/>
        <i x="2"/>
        <i x="3"/>
        <i x="4"/>
        <i x="5"/>
        <i x="6"/>
        <i x="7"/>
        <i x="8"/>
        <i x="9"/>
        <i x="10"/>
        <i x="11"/>
        <i x="12" s="1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eses 1" xr10:uid="{F1B3CE75-E7F2-49AC-B608-284056B167B3}" cache="SegmentaciónDeDatos_Meses" caption="Meses" columnCount="12" showCaption="0" style="SlicerStyleDark4 2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39DAD4-A02B-4190-87A1-E8260FC92E1C}" name="Tabla1" displayName="Tabla1" ref="A1:M13" totalsRowShown="0" headerRowDxfId="96" dataDxfId="94" headerRowBorderDxfId="95" tableBorderDxfId="93" totalsRowBorderDxfId="92">
  <autoFilter ref="A1:M13" xr:uid="{3F39DAD4-A02B-4190-87A1-E8260FC92E1C}"/>
  <tableColumns count="13">
    <tableColumn id="1" xr3:uid="{5571089C-328E-46C3-8BD2-988D1FFF0437}" name="MES " dataDxfId="91"/>
    <tableColumn id="2" xr3:uid="{7CEEB963-11B1-448F-B6D5-08541826AE09}" name="Cantidad de Trabajadores" dataDxfId="90"/>
    <tableColumn id="3" xr3:uid="{055E7982-1BB4-4551-AA85-61B18C93453C}" name="Actos Inseguros" dataDxfId="89"/>
    <tableColumn id="4" xr3:uid="{234E83E1-84A2-440C-AFE5-BA78203B1A9A}" name="Condiciones Inseguras " dataDxfId="88"/>
    <tableColumn id="5" xr3:uid="{2269802D-7578-42A6-8BD9-F6B6171D7FF9}" name="Accidentes " dataDxfId="87"/>
    <tableColumn id="6" xr3:uid="{264F957F-A23C-482B-AA58-01258F41417D}" name="Incidentes" dataDxfId="86"/>
    <tableColumn id="7" xr3:uid="{7CF1A644-FA9F-43A7-BD13-3790801A70BD}" name="Indice de Severidad" dataDxfId="85"/>
    <tableColumn id="8" xr3:uid="{9085ECFB-15E8-4DA7-BE86-A86BEABFF794}" name="Indice de Frecuencia" dataDxfId="84"/>
    <tableColumn id="9" xr3:uid="{9C30EC44-ADEF-44F0-BD7F-4DEFD72B521D}" name="Indice de Accidentabilidad" dataDxfId="83"/>
    <tableColumn id="10" xr3:uid="{3329E618-A172-400C-8858-DB90EC84003C}" name="Inspecciones Programadas" dataDxfId="82"/>
    <tableColumn id="11" xr3:uid="{0CB7E46B-2900-4F36-8999-35A8FBC322AE}" name="Inspecciones Ejecutadas" dataDxfId="81"/>
    <tableColumn id="12" xr3:uid="{36016E4D-C178-4A26-BC27-029AAEB246D3}" name="Capacitaciones Programadas" dataDxfId="80"/>
    <tableColumn id="13" xr3:uid="{3A06F1ED-DFE1-4478-BAF3-B27AF93C8927}" name="Capacitaciones Ejecutadas" dataDxfId="7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F232-011E-449F-8649-26F229202575}">
  <sheetPr codeName="Hoja1"/>
  <dimension ref="A1:Q30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1" sqref="M1"/>
    </sheetView>
  </sheetViews>
  <sheetFormatPr baseColWidth="10" defaultRowHeight="15" x14ac:dyDescent="0.25"/>
  <cols>
    <col min="1" max="1" width="13.7109375" style="2" customWidth="1"/>
    <col min="2" max="8" width="13.7109375" style="1" customWidth="1"/>
    <col min="9" max="9" width="14.42578125" style="1" customWidth="1"/>
    <col min="10" max="13" width="13.7109375" style="1" customWidth="1"/>
    <col min="16" max="16" width="19.42578125" customWidth="1"/>
  </cols>
  <sheetData>
    <row r="1" spans="1:17" s="5" customFormat="1" ht="35.25" customHeight="1" x14ac:dyDescent="0.25">
      <c r="A1" s="6" t="s">
        <v>0</v>
      </c>
      <c r="B1" s="7" t="s">
        <v>8</v>
      </c>
      <c r="C1" s="13" t="s">
        <v>1</v>
      </c>
      <c r="D1" s="13" t="s">
        <v>2</v>
      </c>
      <c r="E1" s="14" t="s">
        <v>3</v>
      </c>
      <c r="F1" s="14" t="s">
        <v>4</v>
      </c>
      <c r="G1" s="8" t="s">
        <v>5</v>
      </c>
      <c r="H1" s="8" t="s">
        <v>6</v>
      </c>
      <c r="I1" s="8" t="s">
        <v>7</v>
      </c>
      <c r="J1" s="9" t="s">
        <v>9</v>
      </c>
      <c r="K1" s="9" t="s">
        <v>10</v>
      </c>
      <c r="L1" s="10" t="s">
        <v>11</v>
      </c>
      <c r="M1" s="10" t="s">
        <v>12</v>
      </c>
      <c r="N1" s="20"/>
      <c r="P1" s="21" t="s">
        <v>13</v>
      </c>
      <c r="Q1" s="49" t="s">
        <v>55</v>
      </c>
    </row>
    <row r="2" spans="1:17" x14ac:dyDescent="0.25">
      <c r="A2" s="11">
        <v>44562</v>
      </c>
      <c r="B2" s="15">
        <v>85</v>
      </c>
      <c r="C2" s="15">
        <v>16</v>
      </c>
      <c r="D2" s="15">
        <v>69</v>
      </c>
      <c r="E2" s="15">
        <v>0</v>
      </c>
      <c r="F2" s="15">
        <v>20</v>
      </c>
      <c r="G2" s="16">
        <v>0</v>
      </c>
      <c r="H2" s="16">
        <v>0</v>
      </c>
      <c r="I2" s="16">
        <v>0</v>
      </c>
      <c r="J2" s="15">
        <v>20</v>
      </c>
      <c r="K2" s="15">
        <v>20</v>
      </c>
      <c r="L2" s="15">
        <v>10</v>
      </c>
      <c r="M2" s="15">
        <v>10</v>
      </c>
      <c r="N2" s="19"/>
      <c r="P2" s="22">
        <v>44581</v>
      </c>
      <c r="Q2" s="50">
        <f ca="1">+TODAY()-P2</f>
        <v>43</v>
      </c>
    </row>
    <row r="3" spans="1:17" x14ac:dyDescent="0.25">
      <c r="A3" s="11">
        <v>44593</v>
      </c>
      <c r="B3" s="15">
        <v>70</v>
      </c>
      <c r="C3" s="15">
        <v>31</v>
      </c>
      <c r="D3" s="15">
        <v>36</v>
      </c>
      <c r="E3" s="15">
        <v>2</v>
      </c>
      <c r="F3" s="15">
        <v>19</v>
      </c>
      <c r="G3" s="16">
        <v>12.5</v>
      </c>
      <c r="H3" s="16">
        <v>15.7</v>
      </c>
      <c r="I3" s="16">
        <v>3.5</v>
      </c>
      <c r="J3" s="15">
        <v>20</v>
      </c>
      <c r="K3" s="15">
        <v>18</v>
      </c>
      <c r="L3" s="15">
        <v>10</v>
      </c>
      <c r="M3" s="15">
        <v>10</v>
      </c>
      <c r="N3" s="19"/>
    </row>
    <row r="4" spans="1:17" x14ac:dyDescent="0.25">
      <c r="A4" s="11">
        <v>44621</v>
      </c>
      <c r="B4" s="15">
        <v>82</v>
      </c>
      <c r="C4" s="15">
        <v>38</v>
      </c>
      <c r="D4" s="15">
        <v>63</v>
      </c>
      <c r="E4" s="15">
        <v>0</v>
      </c>
      <c r="F4" s="15">
        <v>14</v>
      </c>
      <c r="G4" s="16">
        <v>7.5</v>
      </c>
      <c r="H4" s="16">
        <v>22.8</v>
      </c>
      <c r="I4" s="16">
        <v>8.5</v>
      </c>
      <c r="J4" s="15">
        <v>20</v>
      </c>
      <c r="K4" s="15">
        <v>15</v>
      </c>
      <c r="L4" s="15">
        <v>10</v>
      </c>
      <c r="M4" s="15">
        <v>10</v>
      </c>
      <c r="N4" s="19"/>
    </row>
    <row r="5" spans="1:17" x14ac:dyDescent="0.25">
      <c r="A5" s="11">
        <v>44652</v>
      </c>
      <c r="B5" s="15">
        <v>95</v>
      </c>
      <c r="C5" s="15">
        <v>55</v>
      </c>
      <c r="D5" s="15">
        <v>65</v>
      </c>
      <c r="E5" s="15">
        <v>1</v>
      </c>
      <c r="F5" s="15">
        <v>13</v>
      </c>
      <c r="G5" s="16">
        <v>25.4</v>
      </c>
      <c r="H5" s="16">
        <v>35.6</v>
      </c>
      <c r="I5" s="16">
        <v>12.5</v>
      </c>
      <c r="J5" s="15">
        <v>20</v>
      </c>
      <c r="K5" s="15">
        <v>20</v>
      </c>
      <c r="L5" s="15">
        <v>10</v>
      </c>
      <c r="M5" s="15">
        <v>10</v>
      </c>
      <c r="N5" s="19"/>
    </row>
    <row r="6" spans="1:17" x14ac:dyDescent="0.25">
      <c r="A6" s="11">
        <v>44682</v>
      </c>
      <c r="B6" s="15">
        <v>86</v>
      </c>
      <c r="C6" s="15">
        <v>38</v>
      </c>
      <c r="D6" s="15">
        <v>10</v>
      </c>
      <c r="E6" s="15">
        <v>0</v>
      </c>
      <c r="F6" s="15">
        <v>7</v>
      </c>
      <c r="G6" s="16">
        <v>12.6</v>
      </c>
      <c r="H6" s="16">
        <v>45.8</v>
      </c>
      <c r="I6" s="16">
        <v>16.5</v>
      </c>
      <c r="J6" s="15">
        <v>20</v>
      </c>
      <c r="K6" s="15">
        <v>15</v>
      </c>
      <c r="L6" s="15">
        <v>10</v>
      </c>
      <c r="M6" s="15">
        <v>8</v>
      </c>
      <c r="N6" s="19"/>
    </row>
    <row r="7" spans="1:17" x14ac:dyDescent="0.25">
      <c r="A7" s="11">
        <v>44713</v>
      </c>
      <c r="B7" s="15">
        <v>93</v>
      </c>
      <c r="C7" s="15">
        <v>80</v>
      </c>
      <c r="D7" s="15">
        <v>39</v>
      </c>
      <c r="E7" s="15">
        <v>2</v>
      </c>
      <c r="F7" s="15">
        <v>15</v>
      </c>
      <c r="G7" s="16">
        <v>12</v>
      </c>
      <c r="H7" s="16">
        <v>22.5</v>
      </c>
      <c r="I7" s="16">
        <v>14.5</v>
      </c>
      <c r="J7" s="15">
        <v>20</v>
      </c>
      <c r="K7" s="15">
        <v>20</v>
      </c>
      <c r="L7" s="15">
        <v>10</v>
      </c>
      <c r="M7" s="15">
        <v>5</v>
      </c>
      <c r="N7" s="19"/>
    </row>
    <row r="8" spans="1:17" x14ac:dyDescent="0.25">
      <c r="A8" s="11">
        <v>44743</v>
      </c>
      <c r="B8" s="15">
        <v>120</v>
      </c>
      <c r="C8" s="15">
        <v>28</v>
      </c>
      <c r="D8" s="15">
        <v>80</v>
      </c>
      <c r="E8" s="15">
        <v>3</v>
      </c>
      <c r="F8" s="15">
        <v>20</v>
      </c>
      <c r="G8" s="16">
        <v>11.8</v>
      </c>
      <c r="H8" s="16">
        <v>20.5</v>
      </c>
      <c r="I8" s="16">
        <v>12.6</v>
      </c>
      <c r="J8" s="15">
        <v>20</v>
      </c>
      <c r="K8" s="15">
        <v>20</v>
      </c>
      <c r="L8" s="15">
        <v>10</v>
      </c>
      <c r="M8" s="15">
        <v>10</v>
      </c>
      <c r="N8" s="19"/>
    </row>
    <row r="9" spans="1:17" x14ac:dyDescent="0.25">
      <c r="A9" s="11">
        <v>44774</v>
      </c>
      <c r="B9" s="15">
        <v>110</v>
      </c>
      <c r="C9" s="15">
        <v>80</v>
      </c>
      <c r="D9" s="15">
        <v>68</v>
      </c>
      <c r="E9" s="15">
        <v>0</v>
      </c>
      <c r="F9" s="15">
        <v>12</v>
      </c>
      <c r="G9" s="16">
        <v>16.5</v>
      </c>
      <c r="H9" s="16">
        <v>18.7</v>
      </c>
      <c r="I9" s="16">
        <v>12.5</v>
      </c>
      <c r="J9" s="15">
        <v>20</v>
      </c>
      <c r="K9" s="15">
        <v>20</v>
      </c>
      <c r="L9" s="15">
        <v>10</v>
      </c>
      <c r="M9" s="15">
        <v>3</v>
      </c>
      <c r="N9" s="19"/>
    </row>
    <row r="10" spans="1:17" x14ac:dyDescent="0.25">
      <c r="A10" s="11">
        <v>44805</v>
      </c>
      <c r="B10" s="15">
        <v>78</v>
      </c>
      <c r="C10" s="15">
        <v>81</v>
      </c>
      <c r="D10" s="15">
        <v>37</v>
      </c>
      <c r="E10" s="15">
        <v>1</v>
      </c>
      <c r="F10" s="15">
        <v>11</v>
      </c>
      <c r="G10" s="16">
        <v>12.8</v>
      </c>
      <c r="H10" s="16">
        <v>15.6</v>
      </c>
      <c r="I10" s="16">
        <v>10.5</v>
      </c>
      <c r="J10" s="15">
        <v>20</v>
      </c>
      <c r="K10" s="15">
        <v>20</v>
      </c>
      <c r="L10" s="15">
        <v>10</v>
      </c>
      <c r="M10" s="15">
        <v>2</v>
      </c>
      <c r="N10" s="19"/>
    </row>
    <row r="11" spans="1:17" x14ac:dyDescent="0.25">
      <c r="A11" s="11">
        <v>44835</v>
      </c>
      <c r="B11" s="15">
        <v>45</v>
      </c>
      <c r="C11" s="15">
        <v>39</v>
      </c>
      <c r="D11" s="15">
        <v>84</v>
      </c>
      <c r="E11" s="15">
        <v>2</v>
      </c>
      <c r="F11" s="15">
        <v>19</v>
      </c>
      <c r="G11" s="16">
        <v>10.8</v>
      </c>
      <c r="H11" s="16">
        <v>14.8</v>
      </c>
      <c r="I11" s="16">
        <v>8.6</v>
      </c>
      <c r="J11" s="15">
        <v>20</v>
      </c>
      <c r="K11" s="15">
        <v>10</v>
      </c>
      <c r="L11" s="15">
        <v>10</v>
      </c>
      <c r="M11" s="15">
        <v>8</v>
      </c>
      <c r="N11" s="19"/>
    </row>
    <row r="12" spans="1:17" x14ac:dyDescent="0.25">
      <c r="A12" s="11">
        <v>44866</v>
      </c>
      <c r="B12" s="15">
        <v>86</v>
      </c>
      <c r="C12" s="15">
        <v>50</v>
      </c>
      <c r="D12" s="15">
        <v>44</v>
      </c>
      <c r="E12" s="15">
        <v>0</v>
      </c>
      <c r="F12" s="15">
        <v>17</v>
      </c>
      <c r="G12" s="16">
        <v>8.6999999999999993</v>
      </c>
      <c r="H12" s="16">
        <v>12.6</v>
      </c>
      <c r="I12" s="16">
        <v>6.6</v>
      </c>
      <c r="J12" s="15">
        <v>20</v>
      </c>
      <c r="K12" s="15">
        <v>8</v>
      </c>
      <c r="L12" s="15">
        <v>10</v>
      </c>
      <c r="M12" s="15">
        <v>10</v>
      </c>
      <c r="N12" s="19"/>
    </row>
    <row r="13" spans="1:17" x14ac:dyDescent="0.25">
      <c r="A13" s="12">
        <v>44896</v>
      </c>
      <c r="B13" s="17">
        <v>95</v>
      </c>
      <c r="C13" s="17">
        <v>72</v>
      </c>
      <c r="D13" s="17">
        <v>36</v>
      </c>
      <c r="E13" s="17">
        <v>1</v>
      </c>
      <c r="F13" s="17">
        <v>19</v>
      </c>
      <c r="G13" s="18">
        <v>5.5</v>
      </c>
      <c r="H13" s="18">
        <v>10.5</v>
      </c>
      <c r="I13" s="18">
        <v>3.5</v>
      </c>
      <c r="J13" s="17">
        <v>20</v>
      </c>
      <c r="K13" s="17">
        <v>5</v>
      </c>
      <c r="L13" s="17">
        <v>10</v>
      </c>
      <c r="M13" s="17">
        <v>8</v>
      </c>
      <c r="N13" s="19"/>
    </row>
    <row r="14" spans="1:17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4"/>
    </row>
    <row r="15" spans="1:17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7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4"/>
    </row>
    <row r="17" spans="2:14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4"/>
    </row>
    <row r="18" spans="2:14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4"/>
    </row>
    <row r="19" spans="2:14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4"/>
    </row>
    <row r="20" spans="2:14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4"/>
    </row>
    <row r="21" spans="2:14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4"/>
    </row>
    <row r="22" spans="2:14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4"/>
    </row>
    <row r="23" spans="2:14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4"/>
    </row>
    <row r="24" spans="2:14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4"/>
    </row>
    <row r="25" spans="2:14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4"/>
    </row>
    <row r="26" spans="2:14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4"/>
    </row>
    <row r="27" spans="2:14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4"/>
    </row>
    <row r="28" spans="2:14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4"/>
    </row>
    <row r="29" spans="2:14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4"/>
    </row>
    <row r="30" spans="2:14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A665-1518-47F4-AA22-26A8A430E7FE}">
  <sheetPr codeName="Hoja2"/>
  <dimension ref="A2:P21"/>
  <sheetViews>
    <sheetView showGridLines="0" workbookViewId="0">
      <selection activeCell="E4" sqref="E4"/>
    </sheetView>
  </sheetViews>
  <sheetFormatPr baseColWidth="10" defaultRowHeight="15" x14ac:dyDescent="0.25"/>
  <cols>
    <col min="1" max="1" width="11" bestFit="1" customWidth="1"/>
    <col min="2" max="2" width="13.140625" bestFit="1" customWidth="1"/>
    <col min="3" max="3" width="10.28515625" bestFit="1" customWidth="1"/>
    <col min="4" max="4" width="9.42578125" bestFit="1" customWidth="1"/>
    <col min="5" max="5" width="9.42578125" style="25" bestFit="1" customWidth="1"/>
    <col min="6" max="6" width="8.7109375" style="25" bestFit="1" customWidth="1"/>
    <col min="7" max="7" width="9.28515625" style="25" bestFit="1" customWidth="1"/>
    <col min="8" max="8" width="13.7109375" customWidth="1"/>
    <col min="9" max="10" width="11.140625" bestFit="1" customWidth="1"/>
    <col min="11" max="12" width="12.7109375" bestFit="1" customWidth="1"/>
    <col min="13" max="13" width="12.28515625" bestFit="1" customWidth="1"/>
    <col min="14" max="15" width="12.7109375" bestFit="1" customWidth="1"/>
    <col min="16" max="42" width="13.7109375" customWidth="1"/>
  </cols>
  <sheetData>
    <row r="2" spans="1:16" x14ac:dyDescent="0.25">
      <c r="A2" s="36" t="s">
        <v>36</v>
      </c>
      <c r="B2" s="37" t="s">
        <v>27</v>
      </c>
      <c r="C2" s="25"/>
      <c r="D2" s="25"/>
      <c r="H2" s="25"/>
      <c r="I2" s="25"/>
      <c r="J2" s="25"/>
      <c r="K2" s="25"/>
      <c r="L2" s="25"/>
      <c r="M2" s="25"/>
      <c r="N2" s="25"/>
      <c r="O2" s="25"/>
    </row>
    <row r="3" spans="1:16" x14ac:dyDescent="0.25">
      <c r="A3" s="25">
        <f>+GETPIVOTDATA("Cantidad de Trabajadores  ",$A$4)</f>
        <v>95</v>
      </c>
      <c r="B3" s="25">
        <f>+GETPIVOTDATA("Actos Inseguros  ",$A$4)</f>
        <v>72</v>
      </c>
      <c r="C3" s="25">
        <f>+GETPIVOTDATA("Condiciones Inseguras   ",$A$4)</f>
        <v>36</v>
      </c>
      <c r="D3" s="25">
        <f>+GETPIVOTDATA("Accidentes  ",$A$4)</f>
        <v>1</v>
      </c>
      <c r="E3" s="25">
        <f>+GETPIVOTDATA(" Incidentes",$A$4)</f>
        <v>19</v>
      </c>
      <c r="F3" s="25">
        <f>+GETPIVOTDATA(" Indice de Severidad",$A$4)</f>
        <v>5.5</v>
      </c>
      <c r="G3" s="25">
        <f>+GETPIVOTDATA(" Indice de Frecuencia",$A$4)</f>
        <v>10.5</v>
      </c>
      <c r="H3" s="25">
        <f>+GETPIVOTDATA(" Indice de Accidentabilidad",$A$4)</f>
        <v>3.5</v>
      </c>
      <c r="I3" s="38">
        <f>+GETPIVOTDATA(" Inspecciones Ejecutadas",$A$4)/GETPIVOTDATA(" Inspecciones Programadas",$A$4)</f>
        <v>0.25</v>
      </c>
      <c r="J3" s="39">
        <f>1-I3</f>
        <v>0.75</v>
      </c>
      <c r="K3" s="38">
        <f>+GETPIVOTDATA(" Capacitaciones Ejecutadas",$A$4)/GETPIVOTDATA(" Capacitaciones Programadas",$A$4)</f>
        <v>0.8</v>
      </c>
      <c r="L3" s="39">
        <f>1-K3</f>
        <v>0.19999999999999996</v>
      </c>
      <c r="M3" s="25"/>
      <c r="N3" s="25"/>
      <c r="O3" s="25"/>
    </row>
    <row r="4" spans="1:16" s="23" customFormat="1" ht="25.5" x14ac:dyDescent="0.25">
      <c r="A4" s="35" t="s">
        <v>37</v>
      </c>
      <c r="B4" s="35" t="s">
        <v>38</v>
      </c>
      <c r="C4" s="35" t="s">
        <v>39</v>
      </c>
      <c r="D4" s="35" t="s">
        <v>30</v>
      </c>
      <c r="E4" s="35" t="s">
        <v>40</v>
      </c>
      <c r="F4" s="35" t="s">
        <v>41</v>
      </c>
      <c r="G4" s="35" t="s">
        <v>42</v>
      </c>
      <c r="H4" s="35" t="s">
        <v>43</v>
      </c>
      <c r="I4" s="35" t="s">
        <v>44</v>
      </c>
      <c r="J4" s="35" t="s">
        <v>45</v>
      </c>
      <c r="K4" s="35" t="s">
        <v>46</v>
      </c>
      <c r="L4" s="35" t="s">
        <v>47</v>
      </c>
      <c r="M4"/>
      <c r="N4"/>
      <c r="O4"/>
    </row>
    <row r="5" spans="1:16" x14ac:dyDescent="0.25">
      <c r="A5" s="34">
        <v>95</v>
      </c>
      <c r="B5" s="34">
        <v>72</v>
      </c>
      <c r="C5" s="34">
        <v>36</v>
      </c>
      <c r="D5" s="34">
        <v>1</v>
      </c>
      <c r="E5" s="34">
        <v>19</v>
      </c>
      <c r="F5" s="34">
        <v>5.5</v>
      </c>
      <c r="G5" s="34">
        <v>10.5</v>
      </c>
      <c r="H5" s="34">
        <v>3.5</v>
      </c>
      <c r="I5" s="34">
        <v>20</v>
      </c>
      <c r="J5" s="34">
        <v>5</v>
      </c>
      <c r="K5" s="34">
        <v>10</v>
      </c>
      <c r="L5" s="34">
        <v>8</v>
      </c>
    </row>
    <row r="8" spans="1:16" s="24" customFormat="1" ht="28.5" customHeight="1" x14ac:dyDescent="0.25">
      <c r="A8" s="26" t="s">
        <v>14</v>
      </c>
      <c r="B8" s="27" t="s">
        <v>28</v>
      </c>
      <c r="C8" s="27" t="s">
        <v>29</v>
      </c>
      <c r="D8" s="27"/>
      <c r="E8" s="28" t="s">
        <v>14</v>
      </c>
      <c r="F8" s="29" t="s">
        <v>30</v>
      </c>
      <c r="G8" s="29" t="s">
        <v>31</v>
      </c>
      <c r="I8" s="28" t="s">
        <v>14</v>
      </c>
      <c r="J8" s="33" t="s">
        <v>32</v>
      </c>
      <c r="K8" s="33" t="s">
        <v>33</v>
      </c>
      <c r="L8" s="33" t="s">
        <v>34</v>
      </c>
      <c r="N8" s="28" t="s">
        <v>14</v>
      </c>
      <c r="O8" s="33" t="s">
        <v>35</v>
      </c>
      <c r="P8"/>
    </row>
    <row r="9" spans="1:16" x14ac:dyDescent="0.25">
      <c r="A9" s="30" t="s">
        <v>16</v>
      </c>
      <c r="B9" s="31">
        <v>16</v>
      </c>
      <c r="C9" s="31">
        <v>69</v>
      </c>
      <c r="D9" s="2"/>
      <c r="E9" s="29" t="s">
        <v>16</v>
      </c>
      <c r="F9" s="32">
        <v>0</v>
      </c>
      <c r="G9" s="32">
        <v>20</v>
      </c>
      <c r="I9" s="30" t="s">
        <v>16</v>
      </c>
      <c r="J9" s="31">
        <v>0</v>
      </c>
      <c r="K9" s="31">
        <v>0</v>
      </c>
      <c r="L9" s="31">
        <v>0</v>
      </c>
      <c r="N9" s="30" t="s">
        <v>16</v>
      </c>
      <c r="O9" s="31">
        <v>85</v>
      </c>
    </row>
    <row r="10" spans="1:16" x14ac:dyDescent="0.25">
      <c r="A10" s="30" t="s">
        <v>17</v>
      </c>
      <c r="B10" s="31">
        <v>31</v>
      </c>
      <c r="C10" s="31">
        <v>36</v>
      </c>
      <c r="D10" s="2"/>
      <c r="E10" s="29" t="s">
        <v>17</v>
      </c>
      <c r="F10" s="32">
        <v>2</v>
      </c>
      <c r="G10" s="32">
        <v>19</v>
      </c>
      <c r="I10" s="30" t="s">
        <v>17</v>
      </c>
      <c r="J10" s="31">
        <v>12.5</v>
      </c>
      <c r="K10" s="31">
        <v>15.7</v>
      </c>
      <c r="L10" s="31">
        <v>3.5</v>
      </c>
      <c r="N10" s="30" t="s">
        <v>17</v>
      </c>
      <c r="O10" s="31">
        <v>70</v>
      </c>
    </row>
    <row r="11" spans="1:16" x14ac:dyDescent="0.25">
      <c r="A11" s="30" t="s">
        <v>18</v>
      </c>
      <c r="B11" s="31">
        <v>38</v>
      </c>
      <c r="C11" s="31">
        <v>63</v>
      </c>
      <c r="D11" s="2"/>
      <c r="E11" s="29" t="s">
        <v>18</v>
      </c>
      <c r="F11" s="32">
        <v>0</v>
      </c>
      <c r="G11" s="32">
        <v>14</v>
      </c>
      <c r="I11" s="30" t="s">
        <v>18</v>
      </c>
      <c r="J11" s="31">
        <v>7.5</v>
      </c>
      <c r="K11" s="31">
        <v>22.8</v>
      </c>
      <c r="L11" s="31">
        <v>8.5</v>
      </c>
      <c r="N11" s="30" t="s">
        <v>18</v>
      </c>
      <c r="O11" s="31">
        <v>82</v>
      </c>
    </row>
    <row r="12" spans="1:16" x14ac:dyDescent="0.25">
      <c r="A12" s="30" t="s">
        <v>19</v>
      </c>
      <c r="B12" s="31">
        <v>55</v>
      </c>
      <c r="C12" s="31">
        <v>65</v>
      </c>
      <c r="D12" s="2"/>
      <c r="E12" s="29" t="s">
        <v>19</v>
      </c>
      <c r="F12" s="32">
        <v>1</v>
      </c>
      <c r="G12" s="32">
        <v>13</v>
      </c>
      <c r="I12" s="30" t="s">
        <v>19</v>
      </c>
      <c r="J12" s="31">
        <v>25.4</v>
      </c>
      <c r="K12" s="31">
        <v>35.6</v>
      </c>
      <c r="L12" s="31">
        <v>12.5</v>
      </c>
      <c r="N12" s="30" t="s">
        <v>19</v>
      </c>
      <c r="O12" s="31">
        <v>95</v>
      </c>
    </row>
    <row r="13" spans="1:16" x14ac:dyDescent="0.25">
      <c r="A13" s="30" t="s">
        <v>20</v>
      </c>
      <c r="B13" s="31">
        <v>38</v>
      </c>
      <c r="C13" s="31">
        <v>10</v>
      </c>
      <c r="D13" s="2"/>
      <c r="E13" s="29" t="s">
        <v>20</v>
      </c>
      <c r="F13" s="32">
        <v>0</v>
      </c>
      <c r="G13" s="32">
        <v>7</v>
      </c>
      <c r="I13" s="30" t="s">
        <v>20</v>
      </c>
      <c r="J13" s="31">
        <v>12.6</v>
      </c>
      <c r="K13" s="31">
        <v>45.8</v>
      </c>
      <c r="L13" s="31">
        <v>16.5</v>
      </c>
      <c r="N13" s="30" t="s">
        <v>20</v>
      </c>
      <c r="O13" s="31">
        <v>86</v>
      </c>
    </row>
    <row r="14" spans="1:16" x14ac:dyDescent="0.25">
      <c r="A14" s="30" t="s">
        <v>21</v>
      </c>
      <c r="B14" s="31">
        <v>80</v>
      </c>
      <c r="C14" s="31">
        <v>39</v>
      </c>
      <c r="D14" s="2"/>
      <c r="E14" s="29" t="s">
        <v>21</v>
      </c>
      <c r="F14" s="32">
        <v>2</v>
      </c>
      <c r="G14" s="32">
        <v>15</v>
      </c>
      <c r="I14" s="30" t="s">
        <v>21</v>
      </c>
      <c r="J14" s="31">
        <v>12</v>
      </c>
      <c r="K14" s="31">
        <v>22.5</v>
      </c>
      <c r="L14" s="31">
        <v>14.5</v>
      </c>
      <c r="N14" s="30" t="s">
        <v>21</v>
      </c>
      <c r="O14" s="31">
        <v>93</v>
      </c>
    </row>
    <row r="15" spans="1:16" x14ac:dyDescent="0.25">
      <c r="A15" s="30" t="s">
        <v>22</v>
      </c>
      <c r="B15" s="31">
        <v>28</v>
      </c>
      <c r="C15" s="31">
        <v>80</v>
      </c>
      <c r="D15" s="2"/>
      <c r="E15" s="29" t="s">
        <v>22</v>
      </c>
      <c r="F15" s="32">
        <v>3</v>
      </c>
      <c r="G15" s="32">
        <v>20</v>
      </c>
      <c r="I15" s="30" t="s">
        <v>22</v>
      </c>
      <c r="J15" s="31">
        <v>11.8</v>
      </c>
      <c r="K15" s="31">
        <v>20.5</v>
      </c>
      <c r="L15" s="31">
        <v>12.6</v>
      </c>
      <c r="N15" s="30" t="s">
        <v>22</v>
      </c>
      <c r="O15" s="31">
        <v>120</v>
      </c>
    </row>
    <row r="16" spans="1:16" x14ac:dyDescent="0.25">
      <c r="A16" s="30" t="s">
        <v>23</v>
      </c>
      <c r="B16" s="31">
        <v>80</v>
      </c>
      <c r="C16" s="31">
        <v>68</v>
      </c>
      <c r="D16" s="2"/>
      <c r="E16" s="29" t="s">
        <v>23</v>
      </c>
      <c r="F16" s="32">
        <v>0</v>
      </c>
      <c r="G16" s="32">
        <v>12</v>
      </c>
      <c r="I16" s="30" t="s">
        <v>23</v>
      </c>
      <c r="J16" s="31">
        <v>16.5</v>
      </c>
      <c r="K16" s="31">
        <v>18.7</v>
      </c>
      <c r="L16" s="31">
        <v>12.5</v>
      </c>
      <c r="N16" s="30" t="s">
        <v>23</v>
      </c>
      <c r="O16" s="31">
        <v>110</v>
      </c>
    </row>
    <row r="17" spans="1:15" x14ac:dyDescent="0.25">
      <c r="A17" s="30" t="s">
        <v>24</v>
      </c>
      <c r="B17" s="31">
        <v>81</v>
      </c>
      <c r="C17" s="31">
        <v>37</v>
      </c>
      <c r="D17" s="2"/>
      <c r="E17" s="29" t="s">
        <v>24</v>
      </c>
      <c r="F17" s="32">
        <v>1</v>
      </c>
      <c r="G17" s="32">
        <v>11</v>
      </c>
      <c r="I17" s="30" t="s">
        <v>24</v>
      </c>
      <c r="J17" s="31">
        <v>12.8</v>
      </c>
      <c r="K17" s="31">
        <v>15.6</v>
      </c>
      <c r="L17" s="31">
        <v>10.5</v>
      </c>
      <c r="N17" s="30" t="s">
        <v>24</v>
      </c>
      <c r="O17" s="31">
        <v>78</v>
      </c>
    </row>
    <row r="18" spans="1:15" x14ac:dyDescent="0.25">
      <c r="A18" s="30" t="s">
        <v>25</v>
      </c>
      <c r="B18" s="31">
        <v>39</v>
      </c>
      <c r="C18" s="31">
        <v>84</v>
      </c>
      <c r="D18" s="2"/>
      <c r="E18" s="29" t="s">
        <v>25</v>
      </c>
      <c r="F18" s="32">
        <v>2</v>
      </c>
      <c r="G18" s="32">
        <v>19</v>
      </c>
      <c r="I18" s="30" t="s">
        <v>25</v>
      </c>
      <c r="J18" s="31">
        <v>10.8</v>
      </c>
      <c r="K18" s="31">
        <v>14.8</v>
      </c>
      <c r="L18" s="31">
        <v>8.6</v>
      </c>
      <c r="N18" s="30" t="s">
        <v>25</v>
      </c>
      <c r="O18" s="31">
        <v>45</v>
      </c>
    </row>
    <row r="19" spans="1:15" x14ac:dyDescent="0.25">
      <c r="A19" s="30" t="s">
        <v>26</v>
      </c>
      <c r="B19" s="31">
        <v>50</v>
      </c>
      <c r="C19" s="31">
        <v>44</v>
      </c>
      <c r="D19" s="2"/>
      <c r="E19" s="29" t="s">
        <v>26</v>
      </c>
      <c r="F19" s="32">
        <v>0</v>
      </c>
      <c r="G19" s="32">
        <v>17</v>
      </c>
      <c r="I19" s="30" t="s">
        <v>26</v>
      </c>
      <c r="J19" s="31">
        <v>8.6999999999999993</v>
      </c>
      <c r="K19" s="31">
        <v>12.6</v>
      </c>
      <c r="L19" s="31">
        <v>6.6</v>
      </c>
      <c r="N19" s="30" t="s">
        <v>26</v>
      </c>
      <c r="O19" s="31">
        <v>86</v>
      </c>
    </row>
    <row r="20" spans="1:15" x14ac:dyDescent="0.25">
      <c r="A20" s="30" t="s">
        <v>27</v>
      </c>
      <c r="B20" s="31">
        <v>72</v>
      </c>
      <c r="C20" s="31">
        <v>36</v>
      </c>
      <c r="D20" s="2"/>
      <c r="E20" s="29" t="s">
        <v>27</v>
      </c>
      <c r="F20" s="32">
        <v>1</v>
      </c>
      <c r="G20" s="32">
        <v>19</v>
      </c>
      <c r="I20" s="30" t="s">
        <v>27</v>
      </c>
      <c r="J20" s="31">
        <v>5.5</v>
      </c>
      <c r="K20" s="31">
        <v>10.5</v>
      </c>
      <c r="L20" s="31">
        <v>3.5</v>
      </c>
      <c r="N20" s="30" t="s">
        <v>27</v>
      </c>
      <c r="O20" s="31">
        <v>95</v>
      </c>
    </row>
    <row r="21" spans="1:15" x14ac:dyDescent="0.25">
      <c r="A21" s="30" t="s">
        <v>15</v>
      </c>
      <c r="B21" s="31">
        <v>608</v>
      </c>
      <c r="C21" s="31">
        <v>631</v>
      </c>
      <c r="D21" s="2"/>
      <c r="E21" s="29" t="s">
        <v>15</v>
      </c>
      <c r="F21" s="32">
        <v>12</v>
      </c>
      <c r="G21" s="32">
        <v>186</v>
      </c>
      <c r="I21" s="30" t="s">
        <v>15</v>
      </c>
      <c r="J21" s="31">
        <v>136.1</v>
      </c>
      <c r="K21" s="31">
        <v>235.09999999999997</v>
      </c>
      <c r="L21" s="31">
        <v>109.79999999999998</v>
      </c>
      <c r="N21" s="30" t="s">
        <v>15</v>
      </c>
      <c r="O21" s="31">
        <v>1045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190BE-5163-482F-859D-0E5492B5FC94}">
  <sheetPr codeName="Hoja3"/>
  <dimension ref="B1:Q30"/>
  <sheetViews>
    <sheetView showGridLines="0" tabSelected="1" workbookViewId="0">
      <selection activeCell="Q30" sqref="A1:Q30"/>
    </sheetView>
  </sheetViews>
  <sheetFormatPr baseColWidth="10" defaultRowHeight="15" x14ac:dyDescent="0.25"/>
  <cols>
    <col min="1" max="1" width="1.7109375" style="40" customWidth="1"/>
    <col min="2" max="2" width="15.85546875" style="40" customWidth="1"/>
    <col min="3" max="3" width="11.42578125" style="40"/>
    <col min="4" max="4" width="9" style="40" customWidth="1"/>
    <col min="5" max="5" width="8.42578125" style="40" customWidth="1"/>
    <col min="6" max="6" width="11.42578125" style="40"/>
    <col min="7" max="7" width="15.7109375" style="40" customWidth="1"/>
    <col min="8" max="8" width="11.42578125" style="40"/>
    <col min="9" max="9" width="9.28515625" style="40" customWidth="1"/>
    <col min="10" max="10" width="8.42578125" style="40" customWidth="1"/>
    <col min="11" max="16384" width="11.42578125" style="40"/>
  </cols>
  <sheetData>
    <row r="1" spans="2:17" ht="19.5" x14ac:dyDescent="0.25">
      <c r="B1" s="57" t="s">
        <v>56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2:17" x14ac:dyDescent="0.25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4" spans="2:17" ht="6.75" customHeight="1" x14ac:dyDescent="0.25"/>
    <row r="5" spans="2:17" x14ac:dyDescent="0.25">
      <c r="B5" s="59" t="s">
        <v>48</v>
      </c>
      <c r="C5" s="59"/>
      <c r="D5" s="59"/>
      <c r="E5" s="59"/>
      <c r="F5" s="59"/>
      <c r="G5" s="59" t="s">
        <v>48</v>
      </c>
      <c r="H5" s="59"/>
      <c r="I5" s="59"/>
      <c r="J5" s="59"/>
      <c r="K5" s="59"/>
      <c r="L5" s="59" t="s">
        <v>49</v>
      </c>
      <c r="M5" s="59"/>
      <c r="N5" s="59"/>
      <c r="O5" s="59"/>
      <c r="P5" s="59"/>
      <c r="Q5" s="59"/>
    </row>
    <row r="6" spans="2:17" x14ac:dyDescent="0.25"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2:17" x14ac:dyDescent="0.25"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</row>
    <row r="8" spans="2:17" x14ac:dyDescent="0.25"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2:17" x14ac:dyDescent="0.25"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2:17" x14ac:dyDescent="0.25">
      <c r="B10" s="59" t="s">
        <v>50</v>
      </c>
      <c r="C10" s="59"/>
      <c r="D10" s="59"/>
      <c r="E10" s="59"/>
      <c r="F10" s="59"/>
      <c r="G10" s="59" t="s">
        <v>50</v>
      </c>
      <c r="H10" s="59"/>
      <c r="I10" s="59"/>
      <c r="J10" s="59"/>
      <c r="K10" s="59"/>
      <c r="L10" s="59" t="s">
        <v>50</v>
      </c>
      <c r="M10" s="59"/>
      <c r="N10" s="59"/>
      <c r="O10" s="59"/>
      <c r="P10" s="59"/>
      <c r="Q10" s="59"/>
    </row>
    <row r="19" spans="2:17" x14ac:dyDescent="0.25">
      <c r="B19" s="56" t="s">
        <v>53</v>
      </c>
      <c r="C19" s="56"/>
      <c r="D19" s="56"/>
      <c r="E19" s="56"/>
      <c r="F19" s="56"/>
      <c r="G19" s="56" t="s">
        <v>52</v>
      </c>
      <c r="H19" s="56"/>
      <c r="I19" s="56"/>
      <c r="J19" s="56"/>
      <c r="K19" s="56"/>
      <c r="L19" s="56" t="s">
        <v>54</v>
      </c>
      <c r="M19" s="56"/>
      <c r="N19" s="56"/>
      <c r="O19" s="56"/>
      <c r="P19" s="56"/>
      <c r="Q19" s="56"/>
    </row>
    <row r="20" spans="2:17" s="52" customFormat="1" ht="20.25" customHeight="1" x14ac:dyDescent="0.25">
      <c r="B20" s="51" t="s">
        <v>57</v>
      </c>
      <c r="C20" s="48">
        <f>+GETPIVOTDATA(" Inspecciones Programadas",TABLAS!$A$4)</f>
        <v>20</v>
      </c>
      <c r="D20" s="58" t="s">
        <v>51</v>
      </c>
      <c r="E20" s="58"/>
      <c r="F20" s="48">
        <f>+GETPIVOTDATA(" Inspecciones Ejecutadas",TABLAS!$A$4)</f>
        <v>5</v>
      </c>
      <c r="G20" s="51" t="s">
        <v>57</v>
      </c>
      <c r="H20" s="48">
        <f>+GETPIVOTDATA(" Capacitaciones Programadas",TABLAS!$A$4)</f>
        <v>10</v>
      </c>
      <c r="I20" s="58" t="s">
        <v>51</v>
      </c>
      <c r="J20" s="58"/>
      <c r="K20" s="48">
        <f>+GETPIVOTDATA(" Capacitaciones Ejecutadas",TABLAS!$A$4)</f>
        <v>8</v>
      </c>
    </row>
    <row r="21" spans="2:17" ht="15.75" x14ac:dyDescent="0.25">
      <c r="B21" s="44"/>
      <c r="E21" s="44"/>
      <c r="F21" s="45"/>
      <c r="H21" s="47"/>
      <c r="I21" s="43"/>
      <c r="J21" s="42"/>
      <c r="K21" s="47"/>
    </row>
    <row r="30" spans="2:17" x14ac:dyDescent="0.25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</sheetData>
  <mergeCells count="12">
    <mergeCell ref="L19:Q19"/>
    <mergeCell ref="B1:Q1"/>
    <mergeCell ref="G19:K19"/>
    <mergeCell ref="B19:F19"/>
    <mergeCell ref="D20:E20"/>
    <mergeCell ref="I20:J20"/>
    <mergeCell ref="B5:F5"/>
    <mergeCell ref="G5:K5"/>
    <mergeCell ref="L5:Q5"/>
    <mergeCell ref="B10:F10"/>
    <mergeCell ref="L10:Q10"/>
    <mergeCell ref="G10:K10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6A32-E876-4194-983F-30F6BEF2C83A}">
  <sheetPr codeName="Hoja4"/>
  <dimension ref="B4:C7"/>
  <sheetViews>
    <sheetView workbookViewId="0">
      <selection activeCell="I13" sqref="I13"/>
    </sheetView>
  </sheetViews>
  <sheetFormatPr baseColWidth="10" defaultRowHeight="15" x14ac:dyDescent="0.25"/>
  <sheetData>
    <row r="4" spans="2:3" x14ac:dyDescent="0.25">
      <c r="B4" s="54">
        <v>0.3</v>
      </c>
      <c r="C4" s="55">
        <f>+TABLAS!K3</f>
        <v>0.8</v>
      </c>
    </row>
    <row r="5" spans="2:3" x14ac:dyDescent="0.25">
      <c r="B5" s="54">
        <v>0.3</v>
      </c>
      <c r="C5" s="55">
        <v>0.05</v>
      </c>
    </row>
    <row r="6" spans="2:3" x14ac:dyDescent="0.25">
      <c r="B6" s="54">
        <v>0.3</v>
      </c>
      <c r="C6" s="55">
        <f>1.75-(SUM(C4:C5))</f>
        <v>0.89999999999999991</v>
      </c>
    </row>
    <row r="7" spans="2:3" x14ac:dyDescent="0.25">
      <c r="B7" s="54">
        <v>0.6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DATA</vt:lpstr>
      <vt:lpstr>TABLAS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Juan</cp:lastModifiedBy>
  <dcterms:created xsi:type="dcterms:W3CDTF">2022-02-27T22:34:10Z</dcterms:created>
  <dcterms:modified xsi:type="dcterms:W3CDTF">2022-03-04T17:04:22Z</dcterms:modified>
</cp:coreProperties>
</file>